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65" windowWidth="8595" windowHeight="80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Лист1!$A$1:$S$32</definedName>
  </definedNames>
  <calcPr calcId="145621"/>
</workbook>
</file>

<file path=xl/calcChain.xml><?xml version="1.0" encoding="utf-8"?>
<calcChain xmlns="http://schemas.openxmlformats.org/spreadsheetml/2006/main">
  <c r="H86" i="1" l="1"/>
  <c r="G242" i="1" l="1"/>
  <c r="J93" i="1" l="1"/>
  <c r="I93" i="1"/>
  <c r="G93" i="1" l="1"/>
  <c r="H93" i="1"/>
  <c r="H247" i="1"/>
  <c r="G247" i="1"/>
  <c r="J246" i="1"/>
  <c r="I246" i="1"/>
  <c r="H246" i="1"/>
  <c r="G246" i="1"/>
  <c r="E247" i="1"/>
  <c r="H613" i="1"/>
  <c r="G613" i="1"/>
  <c r="E613" i="1"/>
  <c r="J612" i="1"/>
  <c r="I612" i="1"/>
  <c r="H612" i="1"/>
  <c r="G612" i="1"/>
  <c r="G551" i="1" l="1"/>
  <c r="H551" i="1"/>
  <c r="E551" i="1"/>
  <c r="J550" i="1"/>
  <c r="I550" i="1"/>
  <c r="H550" i="1"/>
  <c r="G550" i="1"/>
  <c r="H489" i="1"/>
  <c r="G489" i="1"/>
  <c r="E489" i="1"/>
  <c r="J488" i="1"/>
  <c r="I488" i="1"/>
  <c r="H488" i="1"/>
  <c r="G488" i="1"/>
  <c r="H429" i="1"/>
  <c r="G429" i="1"/>
  <c r="E429" i="1"/>
  <c r="J428" i="1"/>
  <c r="I428" i="1"/>
  <c r="H428" i="1"/>
  <c r="G428" i="1"/>
  <c r="H371" i="1"/>
  <c r="G371" i="1"/>
  <c r="E371" i="1"/>
  <c r="J370" i="1"/>
  <c r="I370" i="1"/>
  <c r="H370" i="1"/>
  <c r="G370" i="1"/>
  <c r="H309" i="1"/>
  <c r="G309" i="1"/>
  <c r="E309" i="1"/>
  <c r="J308" i="1"/>
  <c r="I308" i="1"/>
  <c r="H308" i="1"/>
  <c r="G308" i="1"/>
  <c r="E160" i="1"/>
  <c r="J159" i="1"/>
  <c r="I159" i="1"/>
  <c r="E158" i="1" l="1"/>
  <c r="I486" i="1"/>
  <c r="J244" i="1" l="1"/>
  <c r="I244" i="1"/>
  <c r="J306" i="1"/>
  <c r="I306" i="1"/>
  <c r="J426" i="1"/>
  <c r="I426" i="1"/>
  <c r="J486" i="1"/>
  <c r="J548" i="1"/>
  <c r="I548" i="1"/>
  <c r="J610" i="1"/>
  <c r="I610" i="1"/>
  <c r="H611" i="1"/>
  <c r="G611" i="1"/>
  <c r="E611" i="1"/>
  <c r="H610" i="1"/>
  <c r="G610" i="1"/>
  <c r="H549" i="1"/>
  <c r="G549" i="1"/>
  <c r="E549" i="1"/>
  <c r="H548" i="1"/>
  <c r="G548" i="1"/>
  <c r="H244" i="1"/>
  <c r="G244" i="1"/>
  <c r="H306" i="1"/>
  <c r="G306" i="1"/>
  <c r="H368" i="1"/>
  <c r="G368" i="1"/>
  <c r="H426" i="1"/>
  <c r="H427" i="1" s="1"/>
  <c r="G426" i="1"/>
  <c r="H486" i="1"/>
  <c r="G486" i="1"/>
  <c r="H487" i="1"/>
  <c r="G487" i="1"/>
  <c r="E487" i="1"/>
  <c r="G427" i="1"/>
  <c r="E427" i="1"/>
  <c r="H369" i="1" l="1"/>
  <c r="G369" i="1"/>
  <c r="E369" i="1"/>
  <c r="J368" i="1"/>
  <c r="I368" i="1"/>
  <c r="H307" i="1"/>
  <c r="G307" i="1"/>
  <c r="E307" i="1"/>
  <c r="E245" i="1"/>
  <c r="H91" i="1" l="1"/>
  <c r="G91" i="1"/>
  <c r="J157" i="1" l="1"/>
  <c r="I157" i="1" l="1"/>
  <c r="G484" i="1"/>
  <c r="J242" i="1" l="1"/>
  <c r="I242" i="1"/>
  <c r="H242" i="1"/>
  <c r="H606" i="1"/>
  <c r="G606" i="1"/>
  <c r="H240" i="1"/>
  <c r="G240" i="1"/>
  <c r="H302" i="1"/>
  <c r="G302" i="1"/>
  <c r="H364" i="1"/>
  <c r="G364" i="1"/>
  <c r="H422" i="1"/>
  <c r="G422" i="1"/>
  <c r="H482" i="1"/>
  <c r="G482" i="1"/>
  <c r="H544" i="1"/>
  <c r="G544" i="1"/>
  <c r="J608" i="1" l="1"/>
  <c r="I608" i="1"/>
  <c r="H608" i="1"/>
  <c r="G608" i="1"/>
  <c r="J546" i="1"/>
  <c r="I546" i="1"/>
  <c r="H546" i="1"/>
  <c r="G546" i="1"/>
  <c r="J484" i="1"/>
  <c r="I484" i="1"/>
  <c r="H484" i="1"/>
  <c r="J424" i="1"/>
  <c r="I424" i="1"/>
  <c r="H424" i="1"/>
  <c r="G424" i="1"/>
  <c r="J366" i="1"/>
  <c r="I366" i="1"/>
  <c r="H366" i="1"/>
  <c r="G366" i="1"/>
  <c r="J304" i="1"/>
  <c r="I304" i="1"/>
  <c r="H304" i="1"/>
  <c r="G304" i="1"/>
  <c r="I158" i="1" l="1"/>
  <c r="I160" i="1" s="1"/>
  <c r="I155" i="1"/>
  <c r="J155" i="1"/>
  <c r="J158" i="1" s="1"/>
  <c r="J160" i="1" s="1"/>
  <c r="H89" i="1"/>
  <c r="G89" i="1"/>
  <c r="I609" i="1"/>
  <c r="J609" i="1"/>
  <c r="J547" i="1"/>
  <c r="I547" i="1"/>
  <c r="J485" i="1"/>
  <c r="I485" i="1"/>
  <c r="J425" i="1"/>
  <c r="I425" i="1"/>
  <c r="J367" i="1"/>
  <c r="I367" i="1"/>
  <c r="J305" i="1"/>
  <c r="I305" i="1"/>
  <c r="I243" i="1"/>
  <c r="J243" i="1"/>
  <c r="G420" i="1" l="1"/>
  <c r="J152" i="1"/>
  <c r="I152" i="1"/>
  <c r="H84" i="1"/>
  <c r="G84" i="1"/>
  <c r="I84" i="1"/>
  <c r="J84" i="1"/>
  <c r="G86" i="1"/>
  <c r="K84" i="1" l="1"/>
  <c r="H542" i="1"/>
  <c r="G542" i="1"/>
  <c r="H480" i="1"/>
  <c r="G480" i="1"/>
  <c r="H420" i="1"/>
  <c r="J150" i="1" l="1"/>
  <c r="J151" i="1" s="1"/>
  <c r="I150" i="1"/>
  <c r="I151" i="1" s="1"/>
  <c r="H150" i="1"/>
  <c r="G150" i="1"/>
  <c r="H602" i="1"/>
  <c r="G602" i="1"/>
  <c r="H600" i="1"/>
  <c r="H540" i="1"/>
  <c r="G540" i="1"/>
  <c r="K150" i="1" l="1"/>
  <c r="K151" i="1" s="1"/>
  <c r="H478" i="1"/>
  <c r="G478" i="1"/>
  <c r="H418" i="1"/>
  <c r="G418" i="1"/>
  <c r="H360" i="1"/>
  <c r="G360" i="1"/>
  <c r="H298" i="1"/>
  <c r="H299" i="1" s="1"/>
  <c r="H301" i="1" s="1"/>
  <c r="H303" i="1" s="1"/>
  <c r="H305" i="1" s="1"/>
  <c r="G298" i="1"/>
  <c r="H235" i="1"/>
  <c r="H234" i="1"/>
  <c r="G235" i="1"/>
  <c r="G234" i="1"/>
  <c r="H148" i="1"/>
  <c r="G148" i="1"/>
  <c r="H82" i="1"/>
  <c r="H81" i="1"/>
  <c r="G82" i="1"/>
  <c r="G81" i="1"/>
  <c r="P80" i="1" l="1"/>
  <c r="P83" i="1" s="1"/>
  <c r="P85" i="1" s="1"/>
  <c r="G600" i="1"/>
  <c r="H538" i="1"/>
  <c r="G538" i="1"/>
  <c r="H476" i="1"/>
  <c r="G476" i="1"/>
  <c r="H416" i="1"/>
  <c r="G416" i="1"/>
  <c r="H358" i="1"/>
  <c r="G358" i="1"/>
  <c r="H232" i="1"/>
  <c r="H231" i="1"/>
  <c r="G232" i="1"/>
  <c r="G231" i="1"/>
  <c r="H145" i="1"/>
  <c r="G145" i="1"/>
  <c r="H78" i="1"/>
  <c r="H77" i="1"/>
  <c r="G78" i="1"/>
  <c r="G77" i="1"/>
  <c r="P144" i="1" l="1"/>
  <c r="P147" i="1" s="1"/>
  <c r="P149" i="1" l="1"/>
  <c r="P151" i="1" s="1"/>
  <c r="H141" i="1"/>
  <c r="G141" i="1"/>
  <c r="G143" i="1"/>
  <c r="H72" i="1"/>
  <c r="H71" i="1"/>
  <c r="G72" i="1"/>
  <c r="G71" i="1"/>
  <c r="G75" i="1"/>
  <c r="G74" i="1"/>
  <c r="G356" i="1" l="1"/>
  <c r="G414" i="1"/>
  <c r="G474" i="1"/>
  <c r="G536" i="1"/>
  <c r="G598" i="1"/>
  <c r="H596" i="1"/>
  <c r="G596" i="1"/>
  <c r="H534" i="1"/>
  <c r="G534" i="1"/>
  <c r="H472" i="1"/>
  <c r="G472" i="1"/>
  <c r="H412" i="1"/>
  <c r="G412" i="1"/>
  <c r="H354" i="1"/>
  <c r="G354" i="1"/>
  <c r="G229" i="1" l="1"/>
  <c r="G228" i="1"/>
  <c r="H226" i="1"/>
  <c r="H225" i="1"/>
  <c r="G226" i="1"/>
  <c r="G225" i="1"/>
  <c r="H292" i="1"/>
  <c r="G292" i="1"/>
  <c r="G294" i="1"/>
  <c r="E293" i="1" l="1"/>
  <c r="E295" i="1" s="1"/>
  <c r="E297" i="1" s="1"/>
  <c r="E299" i="1" s="1"/>
  <c r="E301" i="1" s="1"/>
  <c r="E303" i="1" s="1"/>
  <c r="E305" i="1" s="1"/>
  <c r="E355" i="1"/>
  <c r="E357" i="1" s="1"/>
  <c r="E359" i="1" s="1"/>
  <c r="E361" i="1" s="1"/>
  <c r="E363" i="1" s="1"/>
  <c r="E365" i="1" s="1"/>
  <c r="E367" i="1" s="1"/>
  <c r="H593" i="1" l="1"/>
  <c r="G593" i="1"/>
  <c r="H531" i="1"/>
  <c r="G531" i="1"/>
  <c r="H470" i="1"/>
  <c r="G470" i="1"/>
  <c r="H410" i="1"/>
  <c r="G410" i="1"/>
  <c r="H351" i="1"/>
  <c r="G351" i="1"/>
  <c r="H289" i="1"/>
  <c r="G289" i="1"/>
  <c r="H223" i="1"/>
  <c r="G223" i="1"/>
  <c r="H221" i="1"/>
  <c r="G221" i="1"/>
  <c r="H138" i="1" l="1"/>
  <c r="G138" i="1"/>
  <c r="H68" i="1"/>
  <c r="G68" i="1"/>
  <c r="H67" i="1"/>
  <c r="G67" i="1"/>
  <c r="G70" i="1" l="1"/>
  <c r="G73" i="1" s="1"/>
  <c r="G76" i="1" s="1"/>
  <c r="G80" i="1" s="1"/>
  <c r="G83" i="1" s="1"/>
  <c r="G85" i="1" s="1"/>
  <c r="G88" i="1" s="1"/>
  <c r="G90" i="1" s="1"/>
  <c r="G92" i="1" s="1"/>
  <c r="G94" i="1" s="1"/>
  <c r="H591" i="1"/>
  <c r="G591" i="1"/>
  <c r="H529" i="1"/>
  <c r="G529" i="1"/>
  <c r="H468" i="1"/>
  <c r="G468" i="1"/>
  <c r="H408" i="1"/>
  <c r="G408" i="1"/>
  <c r="H349" i="1"/>
  <c r="G349" i="1"/>
  <c r="H287" i="1"/>
  <c r="G287" i="1"/>
  <c r="H219" i="1"/>
  <c r="G219" i="1"/>
  <c r="H218" i="1"/>
  <c r="G218" i="1"/>
  <c r="P137" i="1" l="1"/>
  <c r="P140" i="1" s="1"/>
  <c r="H135" i="1" l="1"/>
  <c r="G135" i="1"/>
  <c r="H63" i="1"/>
  <c r="H62" i="1"/>
  <c r="G63" i="1"/>
  <c r="G62" i="1"/>
  <c r="H133" i="1"/>
  <c r="G133" i="1"/>
  <c r="H64" i="1"/>
  <c r="G64" i="1"/>
  <c r="H216" i="1" l="1"/>
  <c r="H215" i="1"/>
  <c r="G216" i="1"/>
  <c r="G215" i="1"/>
  <c r="H285" i="1"/>
  <c r="G285" i="1"/>
  <c r="H347" i="1"/>
  <c r="G347" i="1"/>
  <c r="H406" i="1"/>
  <c r="G406" i="1"/>
  <c r="H466" i="1"/>
  <c r="G466" i="1"/>
  <c r="H527" i="1"/>
  <c r="G527" i="1"/>
  <c r="H589" i="1"/>
  <c r="G589" i="1"/>
  <c r="H132" i="1" l="1"/>
  <c r="G132" i="1"/>
  <c r="H60" i="1"/>
  <c r="G60" i="1"/>
  <c r="H59" i="1"/>
  <c r="G59" i="1"/>
  <c r="H57" i="1"/>
  <c r="G57" i="1"/>
  <c r="H56" i="1"/>
  <c r="G56" i="1"/>
  <c r="H130" i="1"/>
  <c r="G130" i="1"/>
  <c r="H587" i="1" l="1"/>
  <c r="G587" i="1"/>
  <c r="H525" i="1"/>
  <c r="G525" i="1"/>
  <c r="H464" i="1"/>
  <c r="G464" i="1"/>
  <c r="H404" i="1"/>
  <c r="G404" i="1"/>
  <c r="H345" i="1"/>
  <c r="G345" i="1"/>
  <c r="H283" i="1"/>
  <c r="G283" i="1"/>
  <c r="H213" i="1"/>
  <c r="H212" i="1"/>
  <c r="G213" i="1"/>
  <c r="G212" i="1"/>
  <c r="H584" i="1" l="1"/>
  <c r="G584" i="1"/>
  <c r="H522" i="1"/>
  <c r="G522" i="1"/>
  <c r="H280" i="1"/>
  <c r="G280" i="1"/>
  <c r="H342" i="1"/>
  <c r="G342" i="1"/>
  <c r="H402" i="1"/>
  <c r="G402" i="1"/>
  <c r="H461" i="1"/>
  <c r="G461" i="1"/>
  <c r="H209" i="1"/>
  <c r="G209" i="1"/>
  <c r="G208" i="1"/>
  <c r="P214" i="1" l="1"/>
  <c r="P217" i="1" s="1"/>
  <c r="P220" i="1" s="1"/>
  <c r="P284" i="1"/>
  <c r="P286" i="1" s="1"/>
  <c r="P288" i="1" s="1"/>
  <c r="P291" i="1" s="1"/>
  <c r="P346" i="1"/>
  <c r="P348" i="1" s="1"/>
  <c r="P350" i="1" s="1"/>
  <c r="P353" i="1" s="1"/>
  <c r="P405" i="1"/>
  <c r="P407" i="1" s="1"/>
  <c r="P409" i="1" s="1"/>
  <c r="P411" i="1" s="1"/>
  <c r="P465" i="1"/>
  <c r="P467" i="1" s="1"/>
  <c r="P469" i="1" s="1"/>
  <c r="P471" i="1" s="1"/>
  <c r="P526" i="1"/>
  <c r="P528" i="1" s="1"/>
  <c r="P530" i="1" s="1"/>
  <c r="P533" i="1" s="1"/>
  <c r="P588" i="1"/>
  <c r="P590" i="1" s="1"/>
  <c r="P592" i="1" s="1"/>
  <c r="P595" i="1" s="1"/>
  <c r="P224" i="1" l="1"/>
  <c r="P227" i="1" s="1"/>
  <c r="H582" i="1"/>
  <c r="G582" i="1"/>
  <c r="H520" i="1"/>
  <c r="G520" i="1"/>
  <c r="H459" i="1"/>
  <c r="G459" i="1"/>
  <c r="H400" i="1"/>
  <c r="G400" i="1"/>
  <c r="H340" i="1"/>
  <c r="G340" i="1"/>
  <c r="H278" i="1"/>
  <c r="G278" i="1"/>
  <c r="H206" i="1"/>
  <c r="H205" i="1"/>
  <c r="G206" i="1"/>
  <c r="G205" i="1"/>
  <c r="H127" i="1" l="1"/>
  <c r="G127" i="1"/>
  <c r="H53" i="1"/>
  <c r="G53" i="1"/>
  <c r="H52" i="1"/>
  <c r="G52" i="1"/>
  <c r="H123" i="1" l="1"/>
  <c r="G123" i="1"/>
  <c r="H125" i="1"/>
  <c r="G125" i="1"/>
  <c r="P51" i="1"/>
  <c r="P55" i="1" s="1"/>
  <c r="P58" i="1" s="1"/>
  <c r="P61" i="1" s="1"/>
  <c r="P66" i="1" s="1"/>
  <c r="P70" i="1" s="1"/>
  <c r="P73" i="1" s="1"/>
  <c r="H50" i="1"/>
  <c r="G50" i="1"/>
  <c r="H202" i="1"/>
  <c r="H580" i="1"/>
  <c r="G580" i="1"/>
  <c r="H276" i="1"/>
  <c r="G276" i="1"/>
  <c r="H338" i="1"/>
  <c r="G338" i="1"/>
  <c r="H398" i="1"/>
  <c r="G398" i="1"/>
  <c r="H457" i="1"/>
  <c r="G457" i="1"/>
  <c r="H203" i="1" l="1"/>
  <c r="G203" i="1"/>
  <c r="H14" i="1" l="1"/>
  <c r="H18" i="1" s="1"/>
  <c r="H22" i="1" s="1"/>
  <c r="H26" i="1" s="1"/>
  <c r="H29" i="1" s="1"/>
  <c r="H32" i="1" s="1"/>
  <c r="H35" i="1" s="1"/>
  <c r="H38" i="1" s="1"/>
  <c r="H42" i="1" s="1"/>
  <c r="G14" i="1"/>
  <c r="H115" i="1" l="1"/>
  <c r="H117" i="1" s="1"/>
  <c r="H120" i="1" s="1"/>
  <c r="G115" i="1"/>
  <c r="G34" i="1" l="1"/>
  <c r="E124" i="1" l="1"/>
  <c r="E126" i="1" s="1"/>
  <c r="E129" i="1" s="1"/>
  <c r="E131" i="1" s="1"/>
  <c r="E134" i="1" s="1"/>
  <c r="E137" i="1" s="1"/>
  <c r="E140" i="1" s="1"/>
  <c r="E142" i="1" s="1"/>
  <c r="E144" i="1" s="1"/>
  <c r="E147" i="1" s="1"/>
  <c r="E149" i="1" s="1"/>
  <c r="E151" i="1" s="1"/>
  <c r="E154" i="1" s="1"/>
  <c r="E156" i="1" s="1"/>
  <c r="P204" i="1" l="1"/>
  <c r="P627" i="1" l="1"/>
  <c r="P629" i="1" s="1"/>
  <c r="H166" i="1"/>
  <c r="E166" i="1"/>
  <c r="P122" i="1" l="1"/>
  <c r="P124" i="1" s="1"/>
  <c r="P126" i="1" s="1"/>
  <c r="P129" i="1" s="1"/>
  <c r="P131" i="1" s="1"/>
  <c r="H122" i="1"/>
  <c r="H124" i="1" s="1"/>
  <c r="H126" i="1" s="1"/>
  <c r="H129" i="1" s="1"/>
  <c r="H131" i="1" s="1"/>
  <c r="H134" i="1" s="1"/>
  <c r="H137" i="1" s="1"/>
  <c r="H140" i="1" s="1"/>
  <c r="H142" i="1" s="1"/>
  <c r="H144" i="1" s="1"/>
  <c r="H147" i="1" s="1"/>
  <c r="H149" i="1" s="1"/>
  <c r="H151" i="1" s="1"/>
  <c r="H154" i="1" s="1"/>
  <c r="H156" i="1" s="1"/>
  <c r="H158" i="1" s="1"/>
  <c r="H160" i="1" s="1"/>
  <c r="E45" i="1"/>
  <c r="E48" i="1" s="1"/>
  <c r="E51" i="1" s="1"/>
  <c r="E55" i="1" s="1"/>
  <c r="E58" i="1" s="1"/>
  <c r="E61" i="1" s="1"/>
  <c r="E66" i="1" s="1"/>
  <c r="E70" i="1" s="1"/>
  <c r="E73" i="1" s="1"/>
  <c r="E76" i="1" s="1"/>
  <c r="H44" i="1"/>
  <c r="H45" i="1" s="1"/>
  <c r="H48" i="1" s="1"/>
  <c r="H51" i="1" s="1"/>
  <c r="H55" i="1" s="1"/>
  <c r="H58" i="1" s="1"/>
  <c r="H61" i="1" s="1"/>
  <c r="H66" i="1" s="1"/>
  <c r="H70" i="1" s="1"/>
  <c r="H73" i="1" s="1"/>
  <c r="H76" i="1" s="1"/>
  <c r="G44" i="1"/>
  <c r="H80" i="1" l="1"/>
  <c r="E80" i="1"/>
  <c r="G575" i="1"/>
  <c r="G573" i="1"/>
  <c r="G571" i="1"/>
  <c r="G569" i="1"/>
  <c r="G567" i="1"/>
  <c r="G564" i="1"/>
  <c r="G562" i="1"/>
  <c r="G560" i="1"/>
  <c r="G558" i="1"/>
  <c r="G556" i="1"/>
  <c r="H555" i="1"/>
  <c r="H557" i="1" s="1"/>
  <c r="H559" i="1" s="1"/>
  <c r="H561" i="1" s="1"/>
  <c r="H563" i="1" s="1"/>
  <c r="H566" i="1" s="1"/>
  <c r="H568" i="1" s="1"/>
  <c r="H570" i="1" s="1"/>
  <c r="H572" i="1" s="1"/>
  <c r="H574" i="1" s="1"/>
  <c r="H577" i="1" s="1"/>
  <c r="H579" i="1" s="1"/>
  <c r="H581" i="1" s="1"/>
  <c r="H583" i="1" s="1"/>
  <c r="H586" i="1" s="1"/>
  <c r="H588" i="1" s="1"/>
  <c r="H590" i="1" s="1"/>
  <c r="H592" i="1" s="1"/>
  <c r="H595" i="1" s="1"/>
  <c r="H597" i="1" s="1"/>
  <c r="H599" i="1" s="1"/>
  <c r="H601" i="1" s="1"/>
  <c r="H603" i="1" s="1"/>
  <c r="H605" i="1" s="1"/>
  <c r="H607" i="1" s="1"/>
  <c r="H609" i="1" s="1"/>
  <c r="E555" i="1"/>
  <c r="E557" i="1" s="1"/>
  <c r="E559" i="1" s="1"/>
  <c r="E561" i="1" s="1"/>
  <c r="E563" i="1" s="1"/>
  <c r="E566" i="1" s="1"/>
  <c r="E568" i="1" s="1"/>
  <c r="E570" i="1" s="1"/>
  <c r="E572" i="1" s="1"/>
  <c r="E574" i="1" s="1"/>
  <c r="E577" i="1" s="1"/>
  <c r="E579" i="1" s="1"/>
  <c r="E581" i="1" s="1"/>
  <c r="E583" i="1" s="1"/>
  <c r="E586" i="1" s="1"/>
  <c r="E588" i="1" s="1"/>
  <c r="E590" i="1" s="1"/>
  <c r="E592" i="1" s="1"/>
  <c r="E595" i="1" s="1"/>
  <c r="E597" i="1" s="1"/>
  <c r="E599" i="1" s="1"/>
  <c r="E601" i="1" s="1"/>
  <c r="E603" i="1" s="1"/>
  <c r="E605" i="1" s="1"/>
  <c r="E607" i="1" s="1"/>
  <c r="E609" i="1" s="1"/>
  <c r="G554" i="1"/>
  <c r="G553" i="1"/>
  <c r="G513" i="1"/>
  <c r="G511" i="1"/>
  <c r="G509" i="1"/>
  <c r="G507" i="1"/>
  <c r="G505" i="1"/>
  <c r="G502" i="1"/>
  <c r="G500" i="1"/>
  <c r="G498" i="1"/>
  <c r="G496" i="1"/>
  <c r="G494" i="1"/>
  <c r="H493" i="1"/>
  <c r="H495" i="1" s="1"/>
  <c r="H497" i="1" s="1"/>
  <c r="H499" i="1" s="1"/>
  <c r="H501" i="1" s="1"/>
  <c r="H504" i="1" s="1"/>
  <c r="H506" i="1" s="1"/>
  <c r="H508" i="1" s="1"/>
  <c r="H510" i="1" s="1"/>
  <c r="H512" i="1" s="1"/>
  <c r="H515" i="1" s="1"/>
  <c r="H517" i="1" s="1"/>
  <c r="H519" i="1" s="1"/>
  <c r="H521" i="1" s="1"/>
  <c r="H524" i="1" s="1"/>
  <c r="H526" i="1" s="1"/>
  <c r="H528" i="1" s="1"/>
  <c r="H530" i="1" s="1"/>
  <c r="H533" i="1" s="1"/>
  <c r="H535" i="1" s="1"/>
  <c r="H537" i="1" s="1"/>
  <c r="H539" i="1" s="1"/>
  <c r="H541" i="1" s="1"/>
  <c r="H543" i="1" s="1"/>
  <c r="H545" i="1" s="1"/>
  <c r="H547" i="1" s="1"/>
  <c r="E493" i="1"/>
  <c r="E495" i="1" s="1"/>
  <c r="E497" i="1" s="1"/>
  <c r="E499" i="1" s="1"/>
  <c r="E501" i="1" s="1"/>
  <c r="E504" i="1" s="1"/>
  <c r="E506" i="1" s="1"/>
  <c r="E508" i="1" s="1"/>
  <c r="E510" i="1" s="1"/>
  <c r="E512" i="1" s="1"/>
  <c r="E515" i="1" s="1"/>
  <c r="E517" i="1" s="1"/>
  <c r="E519" i="1" s="1"/>
  <c r="E521" i="1" s="1"/>
  <c r="E524" i="1" s="1"/>
  <c r="E526" i="1" s="1"/>
  <c r="E528" i="1" s="1"/>
  <c r="E530" i="1" s="1"/>
  <c r="E533" i="1" s="1"/>
  <c r="E535" i="1" s="1"/>
  <c r="E537" i="1" s="1"/>
  <c r="E539" i="1" s="1"/>
  <c r="E541" i="1" s="1"/>
  <c r="E543" i="1" s="1"/>
  <c r="E545" i="1" s="1"/>
  <c r="E547" i="1" s="1"/>
  <c r="G492" i="1"/>
  <c r="G491" i="1"/>
  <c r="G453" i="1"/>
  <c r="G451" i="1"/>
  <c r="G449" i="1"/>
  <c r="G447" i="1"/>
  <c r="G445" i="1"/>
  <c r="G442" i="1"/>
  <c r="G440" i="1"/>
  <c r="G438" i="1"/>
  <c r="G436" i="1"/>
  <c r="G434" i="1"/>
  <c r="H433" i="1"/>
  <c r="H435" i="1" s="1"/>
  <c r="H437" i="1" s="1"/>
  <c r="H439" i="1" s="1"/>
  <c r="H441" i="1" s="1"/>
  <c r="H444" i="1" s="1"/>
  <c r="H446" i="1" s="1"/>
  <c r="H448" i="1" s="1"/>
  <c r="H450" i="1" s="1"/>
  <c r="H452" i="1" s="1"/>
  <c r="H454" i="1" s="1"/>
  <c r="H456" i="1" s="1"/>
  <c r="H458" i="1" s="1"/>
  <c r="H460" i="1" s="1"/>
  <c r="H463" i="1" s="1"/>
  <c r="H465" i="1" s="1"/>
  <c r="H467" i="1" s="1"/>
  <c r="H469" i="1" s="1"/>
  <c r="H471" i="1" s="1"/>
  <c r="H473" i="1" s="1"/>
  <c r="H475" i="1" s="1"/>
  <c r="H477" i="1" s="1"/>
  <c r="H479" i="1" s="1"/>
  <c r="H481" i="1" s="1"/>
  <c r="H483" i="1" s="1"/>
  <c r="H485" i="1" s="1"/>
  <c r="E433" i="1"/>
  <c r="E435" i="1" s="1"/>
  <c r="E437" i="1" s="1"/>
  <c r="E439" i="1" s="1"/>
  <c r="E441" i="1" s="1"/>
  <c r="E444" i="1" s="1"/>
  <c r="E446" i="1" s="1"/>
  <c r="E448" i="1" s="1"/>
  <c r="E450" i="1" s="1"/>
  <c r="E452" i="1" s="1"/>
  <c r="E454" i="1" s="1"/>
  <c r="E456" i="1" s="1"/>
  <c r="E458" i="1" s="1"/>
  <c r="E460" i="1" s="1"/>
  <c r="E463" i="1" s="1"/>
  <c r="E465" i="1" s="1"/>
  <c r="E467" i="1" s="1"/>
  <c r="E469" i="1" s="1"/>
  <c r="E471" i="1" s="1"/>
  <c r="E473" i="1" s="1"/>
  <c r="E475" i="1" s="1"/>
  <c r="E477" i="1" s="1"/>
  <c r="E479" i="1" s="1"/>
  <c r="E481" i="1" s="1"/>
  <c r="E483" i="1" s="1"/>
  <c r="E485" i="1" s="1"/>
  <c r="G432" i="1"/>
  <c r="G431" i="1"/>
  <c r="G394" i="1"/>
  <c r="G392" i="1"/>
  <c r="G390" i="1"/>
  <c r="G388" i="1"/>
  <c r="G386" i="1"/>
  <c r="G384" i="1"/>
  <c r="G382" i="1"/>
  <c r="G380" i="1"/>
  <c r="G378" i="1"/>
  <c r="G376" i="1"/>
  <c r="H375" i="1"/>
  <c r="H377" i="1" s="1"/>
  <c r="H379" i="1" s="1"/>
  <c r="H381" i="1" s="1"/>
  <c r="H383" i="1" s="1"/>
  <c r="H385" i="1" s="1"/>
  <c r="H387" i="1" s="1"/>
  <c r="H389" i="1" s="1"/>
  <c r="H391" i="1" s="1"/>
  <c r="H393" i="1" s="1"/>
  <c r="H395" i="1" s="1"/>
  <c r="H397" i="1" s="1"/>
  <c r="H399" i="1" s="1"/>
  <c r="H401" i="1" s="1"/>
  <c r="H403" i="1" s="1"/>
  <c r="H405" i="1" s="1"/>
  <c r="H407" i="1" s="1"/>
  <c r="H409" i="1" s="1"/>
  <c r="H411" i="1" s="1"/>
  <c r="H413" i="1" s="1"/>
  <c r="H415" i="1" s="1"/>
  <c r="H417" i="1" s="1"/>
  <c r="H419" i="1" s="1"/>
  <c r="H421" i="1" s="1"/>
  <c r="H423" i="1" s="1"/>
  <c r="H425" i="1" s="1"/>
  <c r="E375" i="1"/>
  <c r="E377" i="1" s="1"/>
  <c r="E379" i="1" s="1"/>
  <c r="E381" i="1" s="1"/>
  <c r="E383" i="1" s="1"/>
  <c r="E385" i="1" s="1"/>
  <c r="E387" i="1" s="1"/>
  <c r="E389" i="1" s="1"/>
  <c r="E391" i="1" s="1"/>
  <c r="E393" i="1" s="1"/>
  <c r="E395" i="1" s="1"/>
  <c r="E397" i="1" s="1"/>
  <c r="E399" i="1" s="1"/>
  <c r="E401" i="1" s="1"/>
  <c r="E403" i="1" s="1"/>
  <c r="E405" i="1" s="1"/>
  <c r="E407" i="1" s="1"/>
  <c r="E409" i="1" s="1"/>
  <c r="E411" i="1" s="1"/>
  <c r="E413" i="1" s="1"/>
  <c r="E415" i="1" s="1"/>
  <c r="E417" i="1" s="1"/>
  <c r="E419" i="1" s="1"/>
  <c r="E421" i="1" s="1"/>
  <c r="E423" i="1" s="1"/>
  <c r="E425" i="1" s="1"/>
  <c r="G374" i="1"/>
  <c r="G373" i="1"/>
  <c r="G333" i="1"/>
  <c r="G331" i="1"/>
  <c r="G329" i="1"/>
  <c r="G327" i="1"/>
  <c r="G325" i="1"/>
  <c r="G322" i="1"/>
  <c r="G320" i="1"/>
  <c r="G318" i="1"/>
  <c r="G316" i="1"/>
  <c r="G314" i="1"/>
  <c r="H313" i="1"/>
  <c r="H315" i="1" s="1"/>
  <c r="H317" i="1" s="1"/>
  <c r="H319" i="1" s="1"/>
  <c r="H321" i="1" s="1"/>
  <c r="H324" i="1" s="1"/>
  <c r="H326" i="1" s="1"/>
  <c r="H328" i="1" s="1"/>
  <c r="H330" i="1" s="1"/>
  <c r="H332" i="1" s="1"/>
  <c r="E313" i="1"/>
  <c r="E315" i="1" s="1"/>
  <c r="E317" i="1" s="1"/>
  <c r="E319" i="1" s="1"/>
  <c r="E321" i="1" s="1"/>
  <c r="E324" i="1" s="1"/>
  <c r="E326" i="1" s="1"/>
  <c r="E328" i="1" s="1"/>
  <c r="E330" i="1" s="1"/>
  <c r="E332" i="1" s="1"/>
  <c r="E335" i="1" s="1"/>
  <c r="E337" i="1" s="1"/>
  <c r="E339" i="1" s="1"/>
  <c r="E341" i="1" s="1"/>
  <c r="E344" i="1" s="1"/>
  <c r="E346" i="1" s="1"/>
  <c r="E348" i="1" s="1"/>
  <c r="E350" i="1" s="1"/>
  <c r="G312" i="1"/>
  <c r="G311" i="1"/>
  <c r="E83" i="1" l="1"/>
  <c r="E85" i="1" s="1"/>
  <c r="E88" i="1" s="1"/>
  <c r="E90" i="1" s="1"/>
  <c r="E92" i="1" s="1"/>
  <c r="E94" i="1" s="1"/>
  <c r="H83" i="1"/>
  <c r="H85" i="1" s="1"/>
  <c r="H88" i="1" s="1"/>
  <c r="H90" i="1" s="1"/>
  <c r="H92" i="1" s="1"/>
  <c r="H94" i="1" s="1"/>
  <c r="G313" i="1"/>
  <c r="G315" i="1" s="1"/>
  <c r="G317" i="1" s="1"/>
  <c r="G319" i="1" s="1"/>
  <c r="G321" i="1" s="1"/>
  <c r="G324" i="1" s="1"/>
  <c r="G326" i="1" s="1"/>
  <c r="G328" i="1" s="1"/>
  <c r="G330" i="1" s="1"/>
  <c r="G332" i="1" s="1"/>
  <c r="G335" i="1" s="1"/>
  <c r="G337" i="1" s="1"/>
  <c r="G339" i="1" s="1"/>
  <c r="G341" i="1" s="1"/>
  <c r="G344" i="1" s="1"/>
  <c r="G346" i="1" s="1"/>
  <c r="G348" i="1" s="1"/>
  <c r="G350" i="1" s="1"/>
  <c r="G353" i="1" s="1"/>
  <c r="G355" i="1" s="1"/>
  <c r="G357" i="1" s="1"/>
  <c r="G359" i="1" s="1"/>
  <c r="G361" i="1" s="1"/>
  <c r="G363" i="1" s="1"/>
  <c r="G365" i="1" s="1"/>
  <c r="G367" i="1" s="1"/>
  <c r="G375" i="1"/>
  <c r="G377" i="1" s="1"/>
  <c r="G379" i="1" s="1"/>
  <c r="G381" i="1" s="1"/>
  <c r="G383" i="1" s="1"/>
  <c r="G385" i="1" s="1"/>
  <c r="G387" i="1" s="1"/>
  <c r="G389" i="1" s="1"/>
  <c r="G391" i="1" s="1"/>
  <c r="G393" i="1" s="1"/>
  <c r="G395" i="1" s="1"/>
  <c r="G397" i="1" s="1"/>
  <c r="G399" i="1" s="1"/>
  <c r="G401" i="1" s="1"/>
  <c r="G403" i="1" s="1"/>
  <c r="G405" i="1" s="1"/>
  <c r="G407" i="1" s="1"/>
  <c r="G409" i="1" s="1"/>
  <c r="G411" i="1" s="1"/>
  <c r="G413" i="1" s="1"/>
  <c r="G415" i="1" s="1"/>
  <c r="G417" i="1" s="1"/>
  <c r="G419" i="1" s="1"/>
  <c r="G421" i="1" s="1"/>
  <c r="G423" i="1" s="1"/>
  <c r="G425" i="1" s="1"/>
  <c r="G433" i="1"/>
  <c r="G435" i="1" s="1"/>
  <c r="G437" i="1" s="1"/>
  <c r="G439" i="1" s="1"/>
  <c r="G441" i="1" s="1"/>
  <c r="G444" i="1" s="1"/>
  <c r="G446" i="1" s="1"/>
  <c r="G448" i="1" s="1"/>
  <c r="G450" i="1" s="1"/>
  <c r="G452" i="1" s="1"/>
  <c r="G454" i="1" s="1"/>
  <c r="G456" i="1" s="1"/>
  <c r="G458" i="1" s="1"/>
  <c r="G460" i="1" s="1"/>
  <c r="G463" i="1" s="1"/>
  <c r="G465" i="1" s="1"/>
  <c r="G467" i="1" s="1"/>
  <c r="G469" i="1" s="1"/>
  <c r="G471" i="1" s="1"/>
  <c r="G473" i="1" s="1"/>
  <c r="G475" i="1" s="1"/>
  <c r="G477" i="1" s="1"/>
  <c r="G479" i="1" s="1"/>
  <c r="G481" i="1" s="1"/>
  <c r="G483" i="1" s="1"/>
  <c r="G485" i="1" s="1"/>
  <c r="G493" i="1"/>
  <c r="G495" i="1" s="1"/>
  <c r="G497" i="1" s="1"/>
  <c r="G499" i="1" s="1"/>
  <c r="G501" i="1" s="1"/>
  <c r="G504" i="1" s="1"/>
  <c r="G506" i="1" s="1"/>
  <c r="G508" i="1" s="1"/>
  <c r="G510" i="1" s="1"/>
  <c r="G512" i="1" s="1"/>
  <c r="G515" i="1" s="1"/>
  <c r="G517" i="1" s="1"/>
  <c r="G519" i="1" s="1"/>
  <c r="G521" i="1" s="1"/>
  <c r="G524" i="1" s="1"/>
  <c r="G526" i="1" s="1"/>
  <c r="G528" i="1" s="1"/>
  <c r="G530" i="1" s="1"/>
  <c r="G533" i="1" s="1"/>
  <c r="G535" i="1" s="1"/>
  <c r="G537" i="1" s="1"/>
  <c r="G539" i="1" s="1"/>
  <c r="G541" i="1" s="1"/>
  <c r="G543" i="1" s="1"/>
  <c r="G545" i="1" s="1"/>
  <c r="G547" i="1" s="1"/>
  <c r="G555" i="1"/>
  <c r="G557" i="1" s="1"/>
  <c r="G559" i="1" s="1"/>
  <c r="G561" i="1" s="1"/>
  <c r="G563" i="1" s="1"/>
  <c r="G566" i="1" s="1"/>
  <c r="G568" i="1" s="1"/>
  <c r="G570" i="1" s="1"/>
  <c r="G572" i="1" s="1"/>
  <c r="G574" i="1" s="1"/>
  <c r="G577" i="1" s="1"/>
  <c r="G579" i="1" s="1"/>
  <c r="G581" i="1" s="1"/>
  <c r="G583" i="1" s="1"/>
  <c r="G586" i="1" s="1"/>
  <c r="G588" i="1" s="1"/>
  <c r="G590" i="1" s="1"/>
  <c r="G592" i="1" s="1"/>
  <c r="G595" i="1" s="1"/>
  <c r="G597" i="1" s="1"/>
  <c r="G599" i="1" s="1"/>
  <c r="G601" i="1" s="1"/>
  <c r="G603" i="1" s="1"/>
  <c r="G605" i="1" s="1"/>
  <c r="G607" i="1" s="1"/>
  <c r="G609" i="1" s="1"/>
  <c r="H335" i="1"/>
  <c r="H337" i="1" s="1"/>
  <c r="H339" i="1" s="1"/>
  <c r="H341" i="1" s="1"/>
  <c r="H344" i="1" s="1"/>
  <c r="H346" i="1" s="1"/>
  <c r="H348" i="1" s="1"/>
  <c r="H350" i="1" s="1"/>
  <c r="H353" i="1" s="1"/>
  <c r="H355" i="1" s="1"/>
  <c r="H357" i="1" s="1"/>
  <c r="H359" i="1" s="1"/>
  <c r="H361" i="1" s="1"/>
  <c r="H363" i="1" s="1"/>
  <c r="H365" i="1" s="1"/>
  <c r="H367" i="1" s="1"/>
  <c r="G271" i="1"/>
  <c r="G269" i="1"/>
  <c r="G267" i="1" l="1"/>
  <c r="G265" i="1"/>
  <c r="G263" i="1"/>
  <c r="G260" i="1"/>
  <c r="G258" i="1"/>
  <c r="G256" i="1"/>
  <c r="G254" i="1"/>
  <c r="H251" i="1"/>
  <c r="H253" i="1" s="1"/>
  <c r="H255" i="1" s="1"/>
  <c r="H257" i="1" s="1"/>
  <c r="H259" i="1" s="1"/>
  <c r="H262" i="1" s="1"/>
  <c r="H264" i="1" s="1"/>
  <c r="H266" i="1" s="1"/>
  <c r="H268" i="1" s="1"/>
  <c r="H270" i="1" s="1"/>
  <c r="H273" i="1" s="1"/>
  <c r="H275" i="1" s="1"/>
  <c r="H277" i="1" s="1"/>
  <c r="H279" i="1" s="1"/>
  <c r="H282" i="1" s="1"/>
  <c r="H284" i="1" s="1"/>
  <c r="H286" i="1" s="1"/>
  <c r="H288" i="1" s="1"/>
  <c r="H291" i="1" s="1"/>
  <c r="H293" i="1" s="1"/>
  <c r="H295" i="1" s="1"/>
  <c r="E251" i="1"/>
  <c r="E253" i="1" s="1"/>
  <c r="E255" i="1" s="1"/>
  <c r="E257" i="1" s="1"/>
  <c r="E259" i="1" s="1"/>
  <c r="E262" i="1" s="1"/>
  <c r="E264" i="1" s="1"/>
  <c r="E266" i="1" s="1"/>
  <c r="E268" i="1" s="1"/>
  <c r="E270" i="1" s="1"/>
  <c r="E273" i="1" s="1"/>
  <c r="E275" i="1" s="1"/>
  <c r="E277" i="1" s="1"/>
  <c r="E279" i="1" s="1"/>
  <c r="E282" i="1" s="1"/>
  <c r="E284" i="1" s="1"/>
  <c r="E286" i="1" s="1"/>
  <c r="E288" i="1" s="1"/>
  <c r="G250" i="1"/>
  <c r="G249" i="1"/>
  <c r="G196" i="1"/>
  <c r="H196" i="1" s="1"/>
  <c r="G197" i="1"/>
  <c r="G195" i="1"/>
  <c r="G193" i="1"/>
  <c r="G192" i="1"/>
  <c r="G190" i="1"/>
  <c r="G189" i="1"/>
  <c r="G187" i="1"/>
  <c r="G186" i="1"/>
  <c r="G184" i="1"/>
  <c r="G183" i="1"/>
  <c r="G181" i="1"/>
  <c r="G179" i="1"/>
  <c r="G177" i="1"/>
  <c r="G176" i="1"/>
  <c r="G174" i="1"/>
  <c r="G173" i="1"/>
  <c r="G171" i="1"/>
  <c r="G170" i="1"/>
  <c r="E169" i="1"/>
  <c r="E172" i="1" s="1"/>
  <c r="E175" i="1" s="1"/>
  <c r="E178" i="1" s="1"/>
  <c r="E182" i="1" s="1"/>
  <c r="E185" i="1" s="1"/>
  <c r="E188" i="1" s="1"/>
  <c r="E191" i="1" s="1"/>
  <c r="E194" i="1" s="1"/>
  <c r="E198" i="1" s="1"/>
  <c r="E201" i="1" s="1"/>
  <c r="E204" i="1" s="1"/>
  <c r="E207" i="1" s="1"/>
  <c r="E211" i="1" s="1"/>
  <c r="E214" i="1" s="1"/>
  <c r="E217" i="1" s="1"/>
  <c r="G168" i="1"/>
  <c r="G167" i="1"/>
  <c r="H169" i="1"/>
  <c r="H172" i="1" s="1"/>
  <c r="H175" i="1" s="1"/>
  <c r="H178" i="1" s="1"/>
  <c r="H182" i="1" s="1"/>
  <c r="H185" i="1" s="1"/>
  <c r="H188" i="1" s="1"/>
  <c r="H191" i="1" s="1"/>
  <c r="H194" i="1" s="1"/>
  <c r="G163" i="1"/>
  <c r="G162" i="1"/>
  <c r="G118" i="1"/>
  <c r="G116" i="1"/>
  <c r="G117" i="1" s="1"/>
  <c r="G112" i="1"/>
  <c r="G110" i="1"/>
  <c r="G107" i="1"/>
  <c r="G105" i="1"/>
  <c r="G103" i="1"/>
  <c r="G40" i="1"/>
  <c r="G41" i="1"/>
  <c r="G39" i="1"/>
  <c r="G37" i="1"/>
  <c r="G36" i="1"/>
  <c r="G31" i="1"/>
  <c r="G30" i="1"/>
  <c r="G28" i="1"/>
  <c r="G27" i="1"/>
  <c r="G24" i="1"/>
  <c r="G23" i="1"/>
  <c r="G20" i="1"/>
  <c r="G19" i="1"/>
  <c r="G16" i="1"/>
  <c r="G15" i="1"/>
  <c r="E220" i="1" l="1"/>
  <c r="E224" i="1" s="1"/>
  <c r="E227" i="1" s="1"/>
  <c r="E230" i="1" s="1"/>
  <c r="G251" i="1"/>
  <c r="G253" i="1" s="1"/>
  <c r="G255" i="1" s="1"/>
  <c r="G257" i="1" s="1"/>
  <c r="G259" i="1" s="1"/>
  <c r="G262" i="1" s="1"/>
  <c r="G264" i="1" s="1"/>
  <c r="G266" i="1" s="1"/>
  <c r="G268" i="1" s="1"/>
  <c r="G270" i="1" s="1"/>
  <c r="G273" i="1" s="1"/>
  <c r="G275" i="1" s="1"/>
  <c r="G277" i="1" s="1"/>
  <c r="G279" i="1" s="1"/>
  <c r="G282" i="1" s="1"/>
  <c r="G284" i="1" s="1"/>
  <c r="G286" i="1" s="1"/>
  <c r="G288" i="1" s="1"/>
  <c r="G291" i="1" s="1"/>
  <c r="G293" i="1" s="1"/>
  <c r="G295" i="1" s="1"/>
  <c r="G297" i="1" s="1"/>
  <c r="G299" i="1" s="1"/>
  <c r="G301" i="1" s="1"/>
  <c r="G303" i="1" s="1"/>
  <c r="G305" i="1" s="1"/>
  <c r="G18" i="1"/>
  <c r="G22" i="1" s="1"/>
  <c r="G26" i="1" s="1"/>
  <c r="G29" i="1" s="1"/>
  <c r="G32" i="1" s="1"/>
  <c r="G35" i="1" s="1"/>
  <c r="G38" i="1" s="1"/>
  <c r="G42" i="1" s="1"/>
  <c r="G45" i="1" s="1"/>
  <c r="G48" i="1" s="1"/>
  <c r="G51" i="1" s="1"/>
  <c r="G55" i="1" s="1"/>
  <c r="G58" i="1" s="1"/>
  <c r="G61" i="1" s="1"/>
  <c r="G120" i="1"/>
  <c r="G122" i="1" s="1"/>
  <c r="G124" i="1" s="1"/>
  <c r="G126" i="1" s="1"/>
  <c r="G129" i="1" s="1"/>
  <c r="G131" i="1" s="1"/>
  <c r="G134" i="1" s="1"/>
  <c r="G137" i="1" s="1"/>
  <c r="G140" i="1" s="1"/>
  <c r="G142" i="1" s="1"/>
  <c r="G144" i="1" s="1"/>
  <c r="G166" i="1"/>
  <c r="G169" i="1" s="1"/>
  <c r="G172" i="1" s="1"/>
  <c r="G175" i="1" s="1"/>
  <c r="G178" i="1" s="1"/>
  <c r="G182" i="1" s="1"/>
  <c r="G185" i="1" s="1"/>
  <c r="G188" i="1" s="1"/>
  <c r="G191" i="1" s="1"/>
  <c r="G194" i="1" s="1"/>
  <c r="G198" i="1" s="1"/>
  <c r="G201" i="1" s="1"/>
  <c r="G204" i="1" s="1"/>
  <c r="H198" i="1"/>
  <c r="H201" i="1" s="1"/>
  <c r="P512" i="1"/>
  <c r="P452" i="1"/>
  <c r="P393" i="1"/>
  <c r="P270" i="1"/>
  <c r="P194" i="1"/>
  <c r="E233" i="1" l="1"/>
  <c r="G147" i="1"/>
  <c r="G207" i="1"/>
  <c r="G211" i="1" s="1"/>
  <c r="G214" i="1" s="1"/>
  <c r="G217" i="1" s="1"/>
  <c r="H204" i="1"/>
  <c r="P115" i="1"/>
  <c r="E236" i="1" l="1"/>
  <c r="E239" i="1" s="1"/>
  <c r="E241" i="1" s="1"/>
  <c r="E243" i="1" s="1"/>
  <c r="G149" i="1"/>
  <c r="G151" i="1" s="1"/>
  <c r="G154" i="1" s="1"/>
  <c r="G156" i="1" s="1"/>
  <c r="G158" i="1" s="1"/>
  <c r="G160" i="1" s="1"/>
  <c r="G220" i="1"/>
  <c r="G224" i="1" s="1"/>
  <c r="G227" i="1" s="1"/>
  <c r="H207" i="1"/>
  <c r="H211" i="1" s="1"/>
  <c r="H214" i="1" s="1"/>
  <c r="H217" i="1" s="1"/>
  <c r="G230" i="1" l="1"/>
  <c r="H220" i="1"/>
  <c r="H224" i="1" s="1"/>
  <c r="H227" i="1" s="1"/>
  <c r="H230" i="1" s="1"/>
  <c r="H617" i="1"/>
  <c r="H619" i="1" s="1"/>
  <c r="H621" i="1" s="1"/>
  <c r="G617" i="1"/>
  <c r="G619" i="1" s="1"/>
  <c r="G621" i="1" s="1"/>
  <c r="E617" i="1"/>
  <c r="E619" i="1" s="1"/>
  <c r="E621" i="1" s="1"/>
  <c r="H233" i="1" l="1"/>
  <c r="G233" i="1"/>
  <c r="G623" i="1"/>
  <c r="G625" i="1" s="1"/>
  <c r="G627" i="1" s="1"/>
  <c r="E623" i="1"/>
  <c r="E625" i="1" s="1"/>
  <c r="E627" i="1" s="1"/>
  <c r="H623" i="1"/>
  <c r="H625" i="1" s="1"/>
  <c r="H627" i="1" s="1"/>
  <c r="G236" i="1" l="1"/>
  <c r="G239" i="1" s="1"/>
  <c r="G241" i="1" s="1"/>
  <c r="G243" i="1" s="1"/>
  <c r="G245" i="1" s="1"/>
  <c r="H236" i="1"/>
  <c r="H239" i="1" s="1"/>
  <c r="H241" i="1" s="1"/>
  <c r="H243" i="1" s="1"/>
  <c r="H245" i="1" s="1"/>
</calcChain>
</file>

<file path=xl/sharedStrings.xml><?xml version="1.0" encoding="utf-8"?>
<sst xmlns="http://schemas.openxmlformats.org/spreadsheetml/2006/main" count="1289" uniqueCount="209">
  <si>
    <t>РИОСВ</t>
  </si>
  <si>
    <t>ВРАЦА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</si>
  <si>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</si>
  <si>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</si>
  <si>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</si>
  <si>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</si>
  <si>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месец</t>
  </si>
  <si>
    <t>количество (т)</t>
  </si>
  <si>
    <t>Размер на отчисленията по чл. 60 (лв./тон)</t>
  </si>
  <si>
    <t>Постъпили в сметката на РИОСВ отчисления</t>
  </si>
  <si>
    <t xml:space="preserve"> по чл. 60 от ЗУО (лв.)</t>
  </si>
  <si>
    <t>по чл. 64 от  ЗУО (лв.)</t>
  </si>
  <si>
    <t>Следва да постъпят в сметката на РИОСВ отчисления по чл. 60 от ЗУО (лв.)</t>
  </si>
  <si>
    <t>Следва да постъпят в сметката на РИОСВ отчисления по чл. 64 от ЗУО (лв.)</t>
  </si>
  <si>
    <t>Обща сума на отчисленията, които следва да постъпят</t>
  </si>
  <si>
    <t>Остава да постъпят по чл.  60 (лв.)</t>
  </si>
  <si>
    <t>Остава да постъпят по чл.  64 (лв.)</t>
  </si>
  <si>
    <t>Дължима лихва за отчисленията по чл. 20 от Наредба № 7</t>
  </si>
  <si>
    <t>Натрупана лихва за отчисленията по чл. 64 от ЗУО</t>
  </si>
  <si>
    <t>Изразходени средства (лв.)</t>
  </si>
  <si>
    <t>Депонирани количества неопасни отпадъци, за които отчисленията по чл. 20 от Наредба № 7 се увеличават с 15 на сто</t>
  </si>
  <si>
    <t>Дължими отчисления по чл. 20, ал. 3 от Наредбата № 7 (лв.)</t>
  </si>
  <si>
    <t>РДНО - Враца, Мездра</t>
  </si>
  <si>
    <t>Общо за периода от 2011 до2013 г.</t>
  </si>
  <si>
    <t>Общо за периода от 2011 до 2014 г.</t>
  </si>
  <si>
    <t>Общо за периода от 2011 до 2012 г.</t>
  </si>
  <si>
    <t>Общо за периода от 2011 до 2015 г.</t>
  </si>
  <si>
    <t>Фирми Враца</t>
  </si>
  <si>
    <t>Писмо Вх. № И-11/26.01.2016 г. на общ. Враца прехвърлени средства от чл. 60 в чл. 64</t>
  </si>
  <si>
    <t>I трим. 2016 г.</t>
  </si>
  <si>
    <t>Общо за периода от 2011 г. до I трим. 2016 г.</t>
  </si>
  <si>
    <t>II трим. 2016 г.</t>
  </si>
  <si>
    <t>Общо за периода от 2011 г. до II трим. 2016 г.</t>
  </si>
  <si>
    <t>III трим. 2016 г.</t>
  </si>
  <si>
    <t>IV трим. 2016 г.</t>
  </si>
  <si>
    <t>Общо за периода от 2011 г. до III трим. 2016 г.</t>
  </si>
  <si>
    <t>Общо за периода от 2011 г. до IV трим. 2016 г.</t>
  </si>
  <si>
    <t>Да изчистим България-Враца</t>
  </si>
  <si>
    <t>Общо за периода от 2011 до 2013 г.</t>
  </si>
  <si>
    <t>Да изчистим България-Мездра</t>
  </si>
  <si>
    <t>РДНО -Оряхово</t>
  </si>
  <si>
    <t>Община Оряхово</t>
  </si>
  <si>
    <t>Община Мизия</t>
  </si>
  <si>
    <t>Да изчистим България-Оряхово</t>
  </si>
  <si>
    <t>Община Козлодуй</t>
  </si>
  <si>
    <t>Да изчистим България-Мизия</t>
  </si>
  <si>
    <t>Да изчистим България-Козлодуй</t>
  </si>
  <si>
    <t>Община Бяла Слатина</t>
  </si>
  <si>
    <t>Община Кнежа</t>
  </si>
  <si>
    <t>Община Борован</t>
  </si>
  <si>
    <t>Община Хайредин</t>
  </si>
  <si>
    <t>Общинско депо - Роман</t>
  </si>
  <si>
    <t>Община Роман</t>
  </si>
  <si>
    <t>Да изчистим България-Хайредин</t>
  </si>
  <si>
    <t>Да изчистим България-Кнежа</t>
  </si>
  <si>
    <t xml:space="preserve">168 103,94 лв.  
</t>
  </si>
  <si>
    <t>Забележки</t>
  </si>
  <si>
    <t>I трим. 2017 г.</t>
  </si>
  <si>
    <t>Общо за периода от 2011 г. до I трим. 2017 г.</t>
  </si>
  <si>
    <t>Oбщина Мездра</t>
  </si>
  <si>
    <t>Oбщина Враца</t>
  </si>
  <si>
    <t>II трим. 2017 г.</t>
  </si>
  <si>
    <t xml:space="preserve">Забележка: С писмо с Вх. № В-2755 от 06.10.2016 г. oт. 07.07.2016 г. БО на Община Роман се депонират на РДНО - Луковит. Отчисленията по чл. 60 и 64 от ЗУО се заплащат в РИОСВ - Плевен.                  
</t>
  </si>
  <si>
    <t>Общо за периода от 2011 г. до II трим. 2017 г.</t>
  </si>
  <si>
    <t>III трим. 2017 г.</t>
  </si>
  <si>
    <t>Общо за периода от 2011 г. до III трим. 2017 г.</t>
  </si>
  <si>
    <t>Фирми Оряхово</t>
  </si>
  <si>
    <t>Общо за периода от 2011 г. до III трим. 2017г.</t>
  </si>
  <si>
    <t>Да изчистим Бълагрия-Борован</t>
  </si>
  <si>
    <t>Общо за периода от 2011 г. до IV трим. 2017 г.</t>
  </si>
  <si>
    <t>IV трим. 2017 г.</t>
  </si>
  <si>
    <t>I трим. 2018 г.</t>
  </si>
  <si>
    <t>Общо за периода от 2011 г. до I трим. 2018 г.</t>
  </si>
  <si>
    <t>II трим. 2018 г.</t>
  </si>
  <si>
    <t>Общо за периода от 2011 г. до II трим. 2018 г.</t>
  </si>
  <si>
    <t>писмо с вх. № В-1295/04.09.2017 г. върнати 97 800,00 от освободените през 2-ро трим.</t>
  </si>
  <si>
    <t>III трим. 2018 г.</t>
  </si>
  <si>
    <t>Общо за периода от 2011 г. до III трим. 2018 г.</t>
  </si>
  <si>
    <t>IV трим. 2018 г.</t>
  </si>
  <si>
    <t>Общо за периода от 2011 г. до IV трим. 2018 г.</t>
  </si>
  <si>
    <t xml:space="preserve"> IV трим. 2018 г.</t>
  </si>
  <si>
    <t>Общо за периода от 2011 г. до I трим. 2019 г.</t>
  </si>
  <si>
    <t>I трим. 2019 г.</t>
  </si>
  <si>
    <t xml:space="preserve"> I трим. 2019 г.</t>
  </si>
  <si>
    <t>II трим. 2019 г.</t>
  </si>
  <si>
    <t>II  трим. 2019 г.</t>
  </si>
  <si>
    <t>Общо за периода от 2011 г. до II трим. 2019 г.</t>
  </si>
  <si>
    <t xml:space="preserve">Корекция за м.март </t>
  </si>
  <si>
    <t>Възстановени от ОПОС 2014-2020</t>
  </si>
  <si>
    <t>III трим. 2019 г.</t>
  </si>
  <si>
    <t>Общо за периода от 2011 г. до III трим. 2019 г.</t>
  </si>
  <si>
    <t> 8,380</t>
  </si>
  <si>
    <t> 3,580 </t>
  </si>
  <si>
    <t>IV трим. 2019 г.</t>
  </si>
  <si>
    <t>Общо за периода от 2011 г. до IV трим. 2019 г.</t>
  </si>
  <si>
    <t xml:space="preserve"> IV трим. 2019 г.</t>
  </si>
  <si>
    <t>I трим. 2020 г.</t>
  </si>
  <si>
    <t>Общо за периода от 2011 г. до I трим. 2020 г.</t>
  </si>
  <si>
    <t xml:space="preserve"> I трим. 2020 г.</t>
  </si>
  <si>
    <t>* oт 01.01-22.03.20 г. са депонирани 132,360 т. отпадък с р-р на отчисленията по чл. 64 от ЗУО - 95,00 лв.; от 23.03 до 31.03.20 г. са депонирани 20,560 т. отпадък с р-р на отчисленията по чл. 64 от ЗУО - 69,00 лв.</t>
  </si>
  <si>
    <t>* oт 01.01-22.03.20 г. са депонирани 173,880 т. отпадък с р-р на отчисленията по чл. 64 от ЗУО - 95,00 лв.; от 23.03 до 31.03.20 г. са депонирани 24,940 т. отпадък с р-р на отчисленията по чл. 64 от ЗУО - 69,00 лв.</t>
  </si>
  <si>
    <t>* oт 01.01-22.03.20 г. са депонирани 695,800 т. отпадък с р-р на отчисленията по чл. 64 от ЗУО - 95,00 лв.; от 23.03 до 31.03.20 г. са депонирани 100,240 т. отпадък с р-р на отчисленията по чл. 64 от ЗУО - 69,00 лв.</t>
  </si>
  <si>
    <t>* oт 01.01-22.03.20 г. са депонирани 888,280 т. отпадък с р-р на отчисленията по чл. 64 от ЗУО - 95,00 лв.; от 23.03 до 31.03.20 г. са депонирани 124,360 т. отпадък с р-р на отчисленията по чл. 64 от ЗУО - 69,00 лв.</t>
  </si>
  <si>
    <t>* oт 01.01-22.03.20 г. са депонирани 1381,060 т. отпадък с р-р на отчисленията по чл. 64 от ЗУО - 95,00 лв.; от 23.03 до 31.03.20 г. са депонирани 208,260 т. отпадък с р-р на отчисленията по чл. 64 от ЗУО - 69,00 лв.</t>
  </si>
  <si>
    <t>* oт 01.01-22.03.20 г. са депонирани 410,380 т. отпадък с р-р на отчисленията по чл. 64 от ЗУО - 95,00 лв.; от 23.03 до 31.03.20 г. са депонирани 62,320 т. отпадък с р-р на отчисленията по чл. 64 от ЗУО - 69,00 лв.</t>
  </si>
  <si>
    <t>* oт 01.01-22.03.20 г. са депонирани 308,700 т. отпадък с р-р на отчисленията по чл. 64 от ЗУО - 95,00 лв.; от 23.03 до 31.03.20 г. са депонирани 47,100 т. отпадък с р-р на отчисленията по чл. 64 от ЗУО - 69,00 лв.</t>
  </si>
  <si>
    <t>* oт 01.01-22.03.20 г. са депонирани 726,045 т. отпадък с р-р на отчисленията по чл. 64 от ЗУО - 95,00 лв.; от 23.03 до 31.03.20 г. са депонирани 82,811 т. отпадък с р-р на отчисленията по чл. 64 от ЗУО - 69,00 лв.</t>
  </si>
  <si>
    <t>* oт 01.01-22.03.20 г. са депонирани 2732,375 т. отпадък с р-р на отчисленията по чл. 64 от ЗУО - 95,00 лв.; от 23.03 до 31.03.20 г. са депонирани 328,129 т. отпадък с р-р на отчисленията по чл. 64 от ЗУО - 69,00 лв.</t>
  </si>
  <si>
    <t>* oт 01.01-22.03.20 г. са депонирани 218,840 т. отпадък с р-р на отчисленията по чл. 64 от ЗУО - 95,00 лв.; от 23.03 до 31.03.20 г. са депонирани 7,780 т. отпадък с р-р на отчисленията по чл. 64 от ЗУО - 69,00 лв.</t>
  </si>
  <si>
    <t>12 489,74  лв.                   по чл. 60</t>
  </si>
  <si>
    <t>379 972,24 лв. по чл. 64;12 489,74 лв по чл. 60</t>
  </si>
  <si>
    <t>212 952,16 лв. по чл. 64; 8458,03 лв. по чл. 60</t>
  </si>
  <si>
    <t>753 751,83 лв. по чл. 64; 35502,08 лв. по чл. 60</t>
  </si>
  <si>
    <t>35 502,08 лв. по чл.60</t>
  </si>
  <si>
    <t>12 312,64 лв. по чл. 60</t>
  </si>
  <si>
    <t>517 956,09 лв. по  чл. 64; 12 312,64 лв. по чл. 60</t>
  </si>
  <si>
    <t>16802,31 лв. по чл. 60</t>
  </si>
  <si>
    <t>550 795,21 лв. по чл. 64; 16802,31 по чл. 60</t>
  </si>
  <si>
    <t>1426,76 лв. по чл. 60</t>
  </si>
  <si>
    <t>II трим. 2020 г.</t>
  </si>
  <si>
    <t>Общо за периода от 2011 г. до II трим. 2020 г.</t>
  </si>
  <si>
    <t>14 999,00 лв. по чл. 64                           24 486,17 лв. по чл. 60</t>
  </si>
  <si>
    <t>16 582,18 лв. по чл. 60</t>
  </si>
  <si>
    <t>69 602,70 лв. по чл. 60</t>
  </si>
  <si>
    <t>24 139,23 лв. по чл. 60</t>
  </si>
  <si>
    <t>32 941,35 лв. по  чл. 60</t>
  </si>
  <si>
    <t>3 422,53 лв. по чл. 60</t>
  </si>
  <si>
    <t>123 104,21 по чл. 64; 3 422,53 по чл. 60</t>
  </si>
  <si>
    <t>6 709,94 лв. по чл. 60</t>
  </si>
  <si>
    <t>2 797,21 лв. по чл. 60</t>
  </si>
  <si>
    <t>Възстановени от ОПОС</t>
  </si>
  <si>
    <t>8 458,03 лв. по чл. 60</t>
  </si>
  <si>
    <t>394 971,24  лв. по чл. 64; 36 975,91 лв. по чл 60</t>
  </si>
  <si>
    <t>30 226,14 лв</t>
  </si>
  <si>
    <t>71 332,83 лв. по чл. 64; 1 426,76 по чл. 60</t>
  </si>
  <si>
    <t>71 332,83 лв. по чл. 64; 4 223,97 лв. по чл. 60</t>
  </si>
  <si>
    <t>123 104,21 лв. по чл. 64; 10 132,47 лв. по чл. 60</t>
  </si>
  <si>
    <t>550 795,21 лв. по чл. 64; 49 743,66 лв. по чл. 60</t>
  </si>
  <si>
    <t>25 040,21 лв. по чл. 60; 212 952,16 лв. по чл. 64</t>
  </si>
  <si>
    <t>III трим. 2020 г.</t>
  </si>
  <si>
    <t>Общо за периода от 2011 г. до III трим. 2020 г.</t>
  </si>
  <si>
    <t>105 104,78 лв. по чл. 60; 753 751,83 лв. по чл. 64;</t>
  </si>
  <si>
    <t>105 104,78 лв. по чл. 60; 901 279,83 лв. по чл. 64;</t>
  </si>
  <si>
    <t>86 558,90 лв. по чл. 64; 4 223,97 лв. по чл. 60</t>
  </si>
  <si>
    <t>IV трим. 2020 г.</t>
  </si>
  <si>
    <t>Общо за периода от 2011 г. до IV трим. 2020 г.</t>
  </si>
  <si>
    <t>23 851,64 лв. по чл. 60</t>
  </si>
  <si>
    <t>394 971,24 лв. по чл. 64; 60 827,55 лв. по чл. 60</t>
  </si>
  <si>
    <t>16 171,75 лв. по чл. 60</t>
  </si>
  <si>
    <t>41 211,96 лв. по чл. 60; 212 952,16 лв. по чл. 64</t>
  </si>
  <si>
    <t>36 451,87 лв. по чл. 60; 558 899,37 лв. по  чл. 64</t>
  </si>
  <si>
    <t>36 451,87 лв. по чл. 60; 517 956,09 лв. по  чл. 64</t>
  </si>
  <si>
    <t>23 541,77 лв. по чл. 60</t>
  </si>
  <si>
    <t>59 993,64 лв. по чл. 60; 558 899,37 лв. по  чл. 64</t>
  </si>
  <si>
    <t>32 126,01 лв. по чл. 60</t>
  </si>
  <si>
    <t>550 795,21 лв. по чл. 64; 81 869,67 лв. по чл. 60</t>
  </si>
  <si>
    <t>7 800,00 лв. по чл. 64; 6 543,87 лв. по чл. 60</t>
  </si>
  <si>
    <t>2 727,97 лв. по чл. 60</t>
  </si>
  <si>
    <t>147 528,00 лв. по чл. 64</t>
  </si>
  <si>
    <t>40 943,28 лв. по чл. 64</t>
  </si>
  <si>
    <t>15 226,07 лв. по чл. 64</t>
  </si>
  <si>
    <t>67 879,97 лв. по чл. 60</t>
  </si>
  <si>
    <t>172 984,75 лв. по чл. 60; 901 279,83 лв. по чл. 64;</t>
  </si>
  <si>
    <t>130 904,21 лв. по чл. 64; 16 676,34 лв. по чл. 60</t>
  </si>
  <si>
    <t>86 558,90 лв. по чл. 64; 6 951,94 лв. по чл. 60</t>
  </si>
  <si>
    <t>I трим. 2021 г.</t>
  </si>
  <si>
    <t>II трим. 2021 г.</t>
  </si>
  <si>
    <t>Общо за периода от 2011 г. до I трим. 2021 г.</t>
  </si>
  <si>
    <t>Общо за периода от 2011 г. до II трим. 2021 г.</t>
  </si>
  <si>
    <t xml:space="preserve"> I трим. 2021 г.</t>
  </si>
  <si>
    <t>Oбщина Враца + фирми</t>
  </si>
  <si>
    <t>17 988,85 лв. по чл. 60; 427 013,93 лв. по чл. 64</t>
  </si>
  <si>
    <t>17 988,85 лв. по чл. 60; 1648916,95 лв. по чл. 64</t>
  </si>
  <si>
    <t>Община Оряхово +фирми</t>
  </si>
  <si>
    <t>6 275,30 лв. по чл. 60; 212 413,41 лв. по чл. 64</t>
  </si>
  <si>
    <t>67 102,85 лв. по чл. 60; 607 384,65 лв. по чл. 64</t>
  </si>
  <si>
    <t>5 778,98 л.в по чл. 60; 73 436,04 лв. по чл. 64</t>
  </si>
  <si>
    <t>46 990,94 лв. по чл. 60; 286 388,20 лв. по чл. 64</t>
  </si>
  <si>
    <t>24 547,15 лв. по чл. 60; 756 400,07 лв. по чл. 64</t>
  </si>
  <si>
    <t>197 531,90 лв. по чл. 60; 1 657 679,90 лв. по чл. 64</t>
  </si>
  <si>
    <t>16 081,91 лв. по чл. 60; 474 161,93 лв. по чл. 64</t>
  </si>
  <si>
    <t>76 075,55 лв. по чл. 60; 1 033 061,30 лв. по чл. 64</t>
  </si>
  <si>
    <t>13 088,88 лв. по чл. 60; 509 823,99 лв. по чл. 64</t>
  </si>
  <si>
    <t>94 958,55 лв. по чл. 60; 1 060 619,20 лв. по чл. 64</t>
  </si>
  <si>
    <t>3394,50 лв. по чл. 60; 43 127,12 лв. по чл. 64</t>
  </si>
  <si>
    <t>20 070,84 лв. по чл. 60; 174 031,33 лв. по чл. 64</t>
  </si>
  <si>
    <t>2 728,43 лв. по чл. 60; 34 512,06 лв. по чл. 64</t>
  </si>
  <si>
    <t>9 680,37 лв. по чл. 60; 121 070,96 лв. по  чл. 64</t>
  </si>
  <si>
    <t>Общо за периода от 2011 г. до  трим. 2021 г.</t>
  </si>
  <si>
    <t>76 473,32 лв. по чл. 64</t>
  </si>
  <si>
    <t>76 075,55 лв. по чл. 60; 1 109 534,62 лв. по чл. 64</t>
  </si>
  <si>
    <t xml:space="preserve"> 66 658,66 лв. по чл. 60; 1 433 164,89 лв. по чл. 64</t>
  </si>
  <si>
    <t>66 658,66 лв. по чл. 60; 5 020 476,03 лв. по чл. 64</t>
  </si>
  <si>
    <t>Възстановени по ОПОС</t>
  </si>
  <si>
    <t>17 988,85 лв. по чл. 60; 1 648 916,95 лв. по чл. 64</t>
  </si>
  <si>
    <t>ІII трим. 2021 г.</t>
  </si>
  <si>
    <t>Общо за периода от 2011 г. до ІII трим. 2021 г.</t>
  </si>
  <si>
    <t>67 102,85 лв. по чл. 60; 631 884,65 лв. по чл. 64</t>
  </si>
  <si>
    <t>24 500,00 лв. по чл. 64</t>
  </si>
  <si>
    <t>23 000,00 лв. по чл. 64</t>
  </si>
  <si>
    <t>20 070,84 лв. по чл. 60; 197 031,33 лв. по чл. 64</t>
  </si>
  <si>
    <t>ІV трим. 2021 г.</t>
  </si>
  <si>
    <t>Общо за периода от 2011 г. до ІV трим. 2021 г.</t>
  </si>
  <si>
    <t>108 232,40 лв. по чл. 64</t>
  </si>
  <si>
    <t>46 990,94 лв. по чл. 60; 394 620,60 лв. по чл. 64</t>
  </si>
  <si>
    <t>60 356,00 лв. по чл.64</t>
  </si>
  <si>
    <t>94 958,55 лв. по чл. 60; 1 120 975,20 лв. по чл. 64</t>
  </si>
  <si>
    <t>Kоличества депонирани отпадъци на депата в Р. България и заплатени отчисления за депониране, съгласно чл. 60 и чл. 64 от ЗУО по общини за периода от 01.01.2011 г. до 31.12.2021 г.</t>
  </si>
  <si>
    <t xml:space="preserve">Сумите записание в колони с  I и J не са внесени, поради изменение в ДОПК.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</si>
</sst>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.&quot;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2" fillId="3" borderId="8" xfId="0" applyFont="1" applyFill="1" applyBorder="1"/>
    <xf numFmtId="0" fontId="1" fillId="3" borderId="8" xfId="0" applyFont="1" applyFill="1" applyBorder="1"/>
    <xf numFmtId="0" fontId="1" fillId="0" borderId="7" xfId="0" applyFont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5" fillId="6" borderId="16" xfId="0" applyFont="1" applyFill="1" applyBorder="1"/>
    <xf numFmtId="0" fontId="2" fillId="6" borderId="17" xfId="0" applyFont="1" applyFill="1" applyBorder="1" applyAlignment="1">
      <alignment vertical="center" wrapText="1"/>
    </xf>
    <xf numFmtId="0" fontId="5" fillId="0" borderId="14" xfId="0" applyFont="1" applyBorder="1"/>
    <xf numFmtId="0" fontId="5" fillId="0" borderId="13" xfId="0" applyFont="1" applyBorder="1"/>
    <xf numFmtId="0" fontId="5" fillId="5" borderId="14" xfId="0" applyFont="1" applyFill="1" applyBorder="1"/>
    <xf numFmtId="0" fontId="5" fillId="5" borderId="13" xfId="0" applyFont="1" applyFill="1" applyBorder="1"/>
    <xf numFmtId="0" fontId="5" fillId="6" borderId="14" xfId="0" applyFont="1" applyFill="1" applyBorder="1"/>
    <xf numFmtId="0" fontId="5" fillId="6" borderId="13" xfId="0" applyFont="1" applyFill="1" applyBorder="1"/>
    <xf numFmtId="0" fontId="1" fillId="0" borderId="13" xfId="0" applyFont="1" applyBorder="1" applyAlignment="1">
      <alignment horizontal="left" vertical="center" wrapText="1"/>
    </xf>
    <xf numFmtId="0" fontId="5" fillId="7" borderId="14" xfId="0" applyFont="1" applyFill="1" applyBorder="1"/>
    <xf numFmtId="0" fontId="5" fillId="7" borderId="13" xfId="0" applyFont="1" applyFill="1" applyBorder="1"/>
    <xf numFmtId="0" fontId="2" fillId="7" borderId="19" xfId="0" applyFont="1" applyFill="1" applyBorder="1" applyAlignment="1">
      <alignment vertical="center" wrapText="1"/>
    </xf>
    <xf numFmtId="0" fontId="5" fillId="5" borderId="18" xfId="0" applyFont="1" applyFill="1" applyBorder="1"/>
    <xf numFmtId="0" fontId="6" fillId="7" borderId="13" xfId="0" applyFont="1" applyFill="1" applyBorder="1"/>
    <xf numFmtId="165" fontId="7" fillId="5" borderId="13" xfId="0" applyNumberFormat="1" applyFont="1" applyFill="1" applyBorder="1" applyAlignment="1">
      <alignment horizontal="center" vertical="center"/>
    </xf>
    <xf numFmtId="164" fontId="7" fillId="5" borderId="13" xfId="0" applyNumberFormat="1" applyFont="1" applyFill="1" applyBorder="1" applyAlignment="1">
      <alignment horizontal="center" vertical="center"/>
    </xf>
    <xf numFmtId="164" fontId="7" fillId="6" borderId="13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 vertical="center"/>
    </xf>
    <xf numFmtId="164" fontId="9" fillId="7" borderId="13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7" borderId="13" xfId="0" applyNumberFormat="1" applyFont="1" applyFill="1" applyBorder="1"/>
    <xf numFmtId="0" fontId="7" fillId="7" borderId="13" xfId="0" applyFont="1" applyFill="1" applyBorder="1"/>
    <xf numFmtId="0" fontId="10" fillId="7" borderId="13" xfId="0" applyFont="1" applyFill="1" applyBorder="1"/>
    <xf numFmtId="0" fontId="7" fillId="0" borderId="13" xfId="0" applyFont="1" applyBorder="1"/>
    <xf numFmtId="0" fontId="7" fillId="0" borderId="0" xfId="0" applyFont="1"/>
    <xf numFmtId="0" fontId="7" fillId="6" borderId="13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164" fontId="7" fillId="6" borderId="21" xfId="0" applyNumberFormat="1" applyFont="1" applyFill="1" applyBorder="1"/>
    <xf numFmtId="0" fontId="12" fillId="6" borderId="15" xfId="0" applyFont="1" applyFill="1" applyBorder="1"/>
    <xf numFmtId="0" fontId="7" fillId="0" borderId="13" xfId="0" applyFont="1" applyBorder="1" applyAlignment="1">
      <alignment horizontal="center" vertical="center"/>
    </xf>
    <xf numFmtId="164" fontId="7" fillId="0" borderId="22" xfId="0" applyNumberFormat="1" applyFont="1" applyBorder="1"/>
    <xf numFmtId="0" fontId="12" fillId="6" borderId="13" xfId="0" applyFont="1" applyFill="1" applyBorder="1"/>
    <xf numFmtId="0" fontId="7" fillId="5" borderId="13" xfId="0" applyFont="1" applyFill="1" applyBorder="1" applyAlignment="1">
      <alignment horizontal="center" vertical="center"/>
    </xf>
    <xf numFmtId="164" fontId="7" fillId="5" borderId="22" xfId="0" applyNumberFormat="1" applyFont="1" applyFill="1" applyBorder="1"/>
    <xf numFmtId="0" fontId="12" fillId="5" borderId="13" xfId="0" applyFont="1" applyFill="1" applyBorder="1"/>
    <xf numFmtId="0" fontId="12" fillId="0" borderId="13" xfId="0" applyFont="1" applyBorder="1"/>
    <xf numFmtId="164" fontId="7" fillId="6" borderId="22" xfId="0" applyNumberFormat="1" applyFont="1" applyFill="1" applyBorder="1"/>
    <xf numFmtId="165" fontId="7" fillId="7" borderId="13" xfId="0" applyNumberFormat="1" applyFont="1" applyFill="1" applyBorder="1"/>
    <xf numFmtId="164" fontId="7" fillId="7" borderId="22" xfId="0" applyNumberFormat="1" applyFont="1" applyFill="1" applyBorder="1"/>
    <xf numFmtId="0" fontId="12" fillId="7" borderId="13" xfId="0" applyFont="1" applyFill="1" applyBorder="1"/>
    <xf numFmtId="164" fontId="7" fillId="6" borderId="22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5" borderId="22" xfId="0" applyNumberFormat="1" applyFont="1" applyFill="1" applyBorder="1" applyAlignment="1">
      <alignment horizontal="center" vertical="center"/>
    </xf>
    <xf numFmtId="165" fontId="9" fillId="7" borderId="13" xfId="0" applyNumberFormat="1" applyFont="1" applyFill="1" applyBorder="1" applyAlignment="1">
      <alignment vertical="center"/>
    </xf>
    <xf numFmtId="164" fontId="7" fillId="7" borderId="13" xfId="0" applyNumberFormat="1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164" fontId="7" fillId="6" borderId="22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2" xfId="0" applyNumberFormat="1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7" borderId="22" xfId="0" applyFont="1" applyFill="1" applyBorder="1"/>
    <xf numFmtId="0" fontId="7" fillId="6" borderId="13" xfId="0" applyFont="1" applyFill="1" applyBorder="1"/>
    <xf numFmtId="0" fontId="7" fillId="6" borderId="22" xfId="0" applyFont="1" applyFill="1" applyBorder="1"/>
    <xf numFmtId="0" fontId="7" fillId="0" borderId="22" xfId="0" applyFont="1" applyBorder="1"/>
    <xf numFmtId="0" fontId="7" fillId="5" borderId="13" xfId="0" applyFont="1" applyFill="1" applyBorder="1"/>
    <xf numFmtId="0" fontId="7" fillId="5" borderId="22" xfId="0" applyFont="1" applyFill="1" applyBorder="1"/>
    <xf numFmtId="165" fontId="10" fillId="7" borderId="13" xfId="0" applyNumberFormat="1" applyFont="1" applyFill="1" applyBorder="1"/>
    <xf numFmtId="164" fontId="10" fillId="7" borderId="13" xfId="0" applyNumberFormat="1" applyFont="1" applyFill="1" applyBorder="1"/>
    <xf numFmtId="0" fontId="10" fillId="7" borderId="22" xfId="0" applyFont="1" applyFill="1" applyBorder="1"/>
    <xf numFmtId="164" fontId="13" fillId="6" borderId="15" xfId="0" applyNumberFormat="1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 wrapText="1"/>
    </xf>
    <xf numFmtId="165" fontId="14" fillId="5" borderId="13" xfId="0" applyNumberFormat="1" applyFont="1" applyFill="1" applyBorder="1" applyAlignment="1">
      <alignment horizontal="center" vertical="center" wrapText="1"/>
    </xf>
    <xf numFmtId="164" fontId="13" fillId="5" borderId="13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 wrapText="1"/>
    </xf>
    <xf numFmtId="165" fontId="13" fillId="5" borderId="13" xfId="0" applyNumberFormat="1" applyFont="1" applyFill="1" applyBorder="1" applyAlignment="1">
      <alignment horizontal="center" vertical="center"/>
    </xf>
    <xf numFmtId="165" fontId="14" fillId="6" borderId="13" xfId="0" applyNumberFormat="1" applyFont="1" applyFill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5" fontId="13" fillId="6" borderId="13" xfId="0" applyNumberFormat="1" applyFont="1" applyFill="1" applyBorder="1" applyAlignment="1">
      <alignment horizontal="center" vertical="center"/>
    </xf>
    <xf numFmtId="164" fontId="13" fillId="6" borderId="13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8" fillId="5" borderId="13" xfId="0" applyFont="1" applyFill="1" applyBorder="1" applyAlignment="1">
      <alignment horizontal="left" vertical="center" wrapText="1"/>
    </xf>
    <xf numFmtId="17" fontId="14" fillId="0" borderId="13" xfId="0" applyNumberFormat="1" applyFont="1" applyBorder="1" applyAlignment="1">
      <alignment horizontal="left" vertical="center" wrapText="1"/>
    </xf>
    <xf numFmtId="0" fontId="14" fillId="6" borderId="15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8" fillId="6" borderId="13" xfId="0" applyFont="1" applyFill="1" applyBorder="1" applyAlignment="1">
      <alignment horizontal="left" vertical="center" wrapText="1"/>
    </xf>
    <xf numFmtId="164" fontId="15" fillId="5" borderId="13" xfId="0" applyNumberFormat="1" applyFont="1" applyFill="1" applyBorder="1" applyAlignment="1">
      <alignment horizontal="center" vertical="center"/>
    </xf>
    <xf numFmtId="164" fontId="15" fillId="6" borderId="13" xfId="0" applyNumberFormat="1" applyFont="1" applyFill="1" applyBorder="1" applyAlignment="1">
      <alignment horizontal="center" vertical="center"/>
    </xf>
    <xf numFmtId="165" fontId="13" fillId="7" borderId="13" xfId="0" applyNumberFormat="1" applyFont="1" applyFill="1" applyBorder="1"/>
    <xf numFmtId="0" fontId="14" fillId="7" borderId="15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vertical="center" wrapText="1"/>
    </xf>
    <xf numFmtId="165" fontId="7" fillId="5" borderId="13" xfId="0" applyNumberFormat="1" applyFont="1" applyFill="1" applyBorder="1"/>
    <xf numFmtId="164" fontId="7" fillId="5" borderId="13" xfId="0" applyNumberFormat="1" applyFont="1" applyFill="1" applyBorder="1"/>
    <xf numFmtId="0" fontId="18" fillId="5" borderId="13" xfId="0" applyFont="1" applyFill="1" applyBorder="1" applyAlignment="1">
      <alignment horizontal="left" vertical="top" wrapText="1"/>
    </xf>
    <xf numFmtId="164" fontId="13" fillId="5" borderId="13" xfId="0" applyNumberFormat="1" applyFont="1" applyFill="1" applyBorder="1" applyAlignment="1">
      <alignment vertical="center"/>
    </xf>
    <xf numFmtId="0" fontId="14" fillId="6" borderId="13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8" fillId="6" borderId="13" xfId="0" applyFont="1" applyFill="1" applyBorder="1" applyAlignment="1">
      <alignment horizontal="left" vertical="center"/>
    </xf>
    <xf numFmtId="164" fontId="14" fillId="6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/>
    <xf numFmtId="0" fontId="18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5" borderId="13" xfId="0" applyFont="1" applyFill="1" applyBorder="1"/>
    <xf numFmtId="0" fontId="14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 wrapText="1"/>
    </xf>
    <xf numFmtId="165" fontId="15" fillId="5" borderId="13" xfId="0" applyNumberFormat="1" applyFont="1" applyFill="1" applyBorder="1" applyAlignment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3" fillId="6" borderId="13" xfId="0" applyFont="1" applyFill="1" applyBorder="1"/>
    <xf numFmtId="165" fontId="15" fillId="6" borderId="13" xfId="0" applyNumberFormat="1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6" fillId="6" borderId="13" xfId="0" applyFont="1" applyFill="1" applyBorder="1" applyAlignment="1">
      <alignment horizontal="left" vertical="center" wrapText="1"/>
    </xf>
    <xf numFmtId="164" fontId="13" fillId="6" borderId="13" xfId="0" applyNumberFormat="1" applyFont="1" applyFill="1" applyBorder="1" applyAlignment="1">
      <alignment vertical="center"/>
    </xf>
    <xf numFmtId="0" fontId="13" fillId="6" borderId="13" xfId="0" applyFont="1" applyFill="1" applyBorder="1" applyAlignment="1">
      <alignment vertical="center"/>
    </xf>
    <xf numFmtId="0" fontId="14" fillId="0" borderId="19" xfId="0" applyFont="1" applyBorder="1" applyAlignment="1">
      <alignment horizontal="left" vertical="center" wrapText="1"/>
    </xf>
    <xf numFmtId="165" fontId="13" fillId="0" borderId="13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6" borderId="13" xfId="0" applyNumberFormat="1" applyFont="1" applyFill="1" applyBorder="1" applyAlignment="1">
      <alignment horizontal="center" vertical="center"/>
    </xf>
    <xf numFmtId="0" fontId="13" fillId="5" borderId="19" xfId="0" applyFont="1" applyFill="1" applyBorder="1"/>
    <xf numFmtId="165" fontId="13" fillId="5" borderId="19" xfId="0" applyNumberFormat="1" applyFont="1" applyFill="1" applyBorder="1" applyAlignment="1">
      <alignment horizontal="center" vertical="center"/>
    </xf>
    <xf numFmtId="164" fontId="13" fillId="5" borderId="19" xfId="0" applyNumberFormat="1" applyFont="1" applyFill="1" applyBorder="1" applyAlignment="1">
      <alignment vertical="center"/>
    </xf>
    <xf numFmtId="0" fontId="13" fillId="5" borderId="19" xfId="0" applyFont="1" applyFill="1" applyBorder="1" applyAlignment="1">
      <alignment vertical="center"/>
    </xf>
    <xf numFmtId="165" fontId="13" fillId="6" borderId="19" xfId="0" applyNumberFormat="1" applyFont="1" applyFill="1" applyBorder="1" applyAlignment="1">
      <alignment horizontal="center" vertical="center"/>
    </xf>
    <xf numFmtId="164" fontId="13" fillId="6" borderId="19" xfId="0" applyNumberFormat="1" applyFont="1" applyFill="1" applyBorder="1" applyAlignment="1">
      <alignment horizontal="center" vertical="center"/>
    </xf>
    <xf numFmtId="17" fontId="14" fillId="0" borderId="19" xfId="0" applyNumberFormat="1" applyFont="1" applyBorder="1" applyAlignment="1">
      <alignment horizontal="left" vertical="center" wrapText="1"/>
    </xf>
    <xf numFmtId="0" fontId="5" fillId="0" borderId="18" xfId="0" applyFont="1" applyBorder="1"/>
    <xf numFmtId="0" fontId="13" fillId="0" borderId="19" xfId="0" applyFont="1" applyBorder="1"/>
    <xf numFmtId="165" fontId="13" fillId="0" borderId="19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vertical="center"/>
    </xf>
    <xf numFmtId="164" fontId="13" fillId="6" borderId="19" xfId="0" applyNumberFormat="1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165" fontId="14" fillId="0" borderId="13" xfId="0" applyNumberFormat="1" applyFont="1" applyBorder="1" applyAlignment="1">
      <alignment horizontal="center" vertical="center"/>
    </xf>
    <xf numFmtId="165" fontId="19" fillId="6" borderId="13" xfId="0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left" vertical="center"/>
    </xf>
    <xf numFmtId="0" fontId="18" fillId="0" borderId="13" xfId="0" applyFont="1" applyBorder="1"/>
    <xf numFmtId="165" fontId="1" fillId="6" borderId="7" xfId="0" applyNumberFormat="1" applyFont="1" applyFill="1" applyBorder="1" applyAlignment="1">
      <alignment horizontal="center" vertical="center" wrapText="1" shrinkToFit="1"/>
    </xf>
    <xf numFmtId="165" fontId="14" fillId="6" borderId="1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4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4" fillId="5" borderId="13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horizontal="left" vertical="center" wrapText="1"/>
    </xf>
    <xf numFmtId="164" fontId="13" fillId="5" borderId="15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4" fillId="6" borderId="15" xfId="0" applyFont="1" applyFill="1" applyBorder="1" applyAlignment="1">
      <alignment vertical="center" wrapText="1"/>
    </xf>
    <xf numFmtId="164" fontId="7" fillId="6" borderId="13" xfId="0" applyNumberFormat="1" applyFont="1" applyFill="1" applyBorder="1"/>
    <xf numFmtId="164" fontId="15" fillId="6" borderId="13" xfId="0" applyNumberFormat="1" applyFont="1" applyFill="1" applyBorder="1" applyAlignment="1">
      <alignment vertical="center"/>
    </xf>
    <xf numFmtId="165" fontId="13" fillId="6" borderId="13" xfId="0" applyNumberFormat="1" applyFont="1" applyFill="1" applyBorder="1" applyAlignment="1">
      <alignment horizontal="left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0" fontId="0" fillId="6" borderId="13" xfId="0" applyFill="1" applyBorder="1"/>
    <xf numFmtId="0" fontId="1" fillId="6" borderId="7" xfId="0" applyFont="1" applyFill="1" applyBorder="1" applyAlignment="1">
      <alignment horizontal="center" vertical="center" wrapText="1"/>
    </xf>
    <xf numFmtId="4" fontId="13" fillId="6" borderId="13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164" fontId="15" fillId="5" borderId="13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top" wrapText="1"/>
    </xf>
    <xf numFmtId="165" fontId="1" fillId="4" borderId="7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top" wrapText="1"/>
    </xf>
    <xf numFmtId="164" fontId="21" fillId="6" borderId="13" xfId="0" applyNumberFormat="1" applyFont="1" applyFill="1" applyBorder="1" applyAlignment="1">
      <alignment horizontal="center" vertical="center"/>
    </xf>
    <xf numFmtId="0" fontId="0" fillId="6" borderId="26" xfId="0" applyFill="1" applyBorder="1" applyAlignment="1"/>
    <xf numFmtId="0" fontId="0" fillId="6" borderId="0" xfId="0" applyFill="1" applyAlignment="1"/>
    <xf numFmtId="0" fontId="5" fillId="6" borderId="19" xfId="0" applyFont="1" applyFill="1" applyBorder="1"/>
    <xf numFmtId="0" fontId="13" fillId="6" borderId="19" xfId="0" applyFont="1" applyFill="1" applyBorder="1"/>
    <xf numFmtId="0" fontId="13" fillId="6" borderId="19" xfId="0" applyFont="1" applyFill="1" applyBorder="1" applyAlignment="1">
      <alignment horizontal="left" vertical="center" wrapText="1"/>
    </xf>
    <xf numFmtId="0" fontId="7" fillId="6" borderId="19" xfId="0" applyFont="1" applyFill="1" applyBorder="1"/>
    <xf numFmtId="0" fontId="7" fillId="6" borderId="23" xfId="0" applyFont="1" applyFill="1" applyBorder="1"/>
    <xf numFmtId="0" fontId="12" fillId="6" borderId="19" xfId="0" applyFont="1" applyFill="1" applyBorder="1"/>
    <xf numFmtId="0" fontId="5" fillId="5" borderId="15" xfId="0" applyFont="1" applyFill="1" applyBorder="1"/>
    <xf numFmtId="0" fontId="13" fillId="5" borderId="15" xfId="0" applyFont="1" applyFill="1" applyBorder="1"/>
    <xf numFmtId="0" fontId="14" fillId="5" borderId="27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left" vertical="center" wrapText="1"/>
    </xf>
    <xf numFmtId="165" fontId="13" fillId="5" borderId="15" xfId="0" applyNumberFormat="1" applyFont="1" applyFill="1" applyBorder="1" applyAlignment="1">
      <alignment horizontal="center" vertical="center"/>
    </xf>
    <xf numFmtId="0" fontId="7" fillId="5" borderId="15" xfId="0" applyFont="1" applyFill="1" applyBorder="1"/>
    <xf numFmtId="0" fontId="7" fillId="5" borderId="21" xfId="0" applyFont="1" applyFill="1" applyBorder="1"/>
    <xf numFmtId="0" fontId="12" fillId="5" borderId="15" xfId="0" applyFont="1" applyFill="1" applyBorder="1"/>
    <xf numFmtId="165" fontId="19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/>
    <xf numFmtId="164" fontId="13" fillId="5" borderId="22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wrapText="1"/>
    </xf>
    <xf numFmtId="165" fontId="13" fillId="5" borderId="23" xfId="0" applyNumberFormat="1" applyFont="1" applyFill="1" applyBorder="1" applyAlignment="1">
      <alignment horizontal="center" vertical="center"/>
    </xf>
    <xf numFmtId="165" fontId="13" fillId="6" borderId="23" xfId="0" applyNumberFormat="1" applyFont="1" applyFill="1" applyBorder="1" applyAlignment="1">
      <alignment horizontal="center" vertical="center"/>
    </xf>
    <xf numFmtId="164" fontId="13" fillId="6" borderId="22" xfId="0" applyNumberFormat="1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vertical="top" wrapText="1"/>
    </xf>
    <xf numFmtId="0" fontId="22" fillId="6" borderId="19" xfId="0" applyFont="1" applyFill="1" applyBorder="1" applyAlignment="1">
      <alignment vertical="top" wrapText="1"/>
    </xf>
    <xf numFmtId="0" fontId="22" fillId="5" borderId="13" xfId="0" applyFont="1" applyFill="1" applyBorder="1" applyAlignment="1">
      <alignment vertical="top" wrapText="1"/>
    </xf>
    <xf numFmtId="164" fontId="13" fillId="6" borderId="13" xfId="0" applyNumberFormat="1" applyFont="1" applyFill="1" applyBorder="1" applyAlignment="1">
      <alignment horizontal="center" vertical="center" wrapText="1"/>
    </xf>
    <xf numFmtId="164" fontId="13" fillId="5" borderId="13" xfId="0" applyNumberFormat="1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vertical="top" wrapText="1"/>
    </xf>
    <xf numFmtId="0" fontId="15" fillId="5" borderId="13" xfId="0" applyFont="1" applyFill="1" applyBorder="1" applyAlignment="1">
      <alignment horizontal="left" vertical="center" wrapText="1"/>
    </xf>
    <xf numFmtId="164" fontId="15" fillId="6" borderId="13" xfId="0" applyNumberFormat="1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wrapText="1"/>
    </xf>
    <xf numFmtId="164" fontId="23" fillId="6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13" xfId="0" applyFont="1" applyFill="1" applyBorder="1"/>
    <xf numFmtId="165" fontId="13" fillId="0" borderId="13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/>
    <xf numFmtId="0" fontId="12" fillId="0" borderId="13" xfId="0" applyFont="1" applyFill="1" applyBorder="1"/>
    <xf numFmtId="0" fontId="0" fillId="0" borderId="0" xfId="0" applyFill="1"/>
    <xf numFmtId="0" fontId="13" fillId="0" borderId="13" xfId="0" applyFont="1" applyFill="1" applyBorder="1"/>
    <xf numFmtId="165" fontId="15" fillId="0" borderId="13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top" wrapText="1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7" fillId="0" borderId="22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9" borderId="7" xfId="0" applyFont="1" applyFill="1" applyBorder="1" applyAlignment="1">
      <alignment horizontal="center" vertical="center" wrapText="1" shrinkToFit="1"/>
    </xf>
    <xf numFmtId="0" fontId="1" fillId="9" borderId="4" xfId="0" applyFont="1" applyFill="1" applyBorder="1" applyAlignment="1">
      <alignment horizontal="center" vertical="center" wrapText="1" shrinkToFit="1"/>
    </xf>
    <xf numFmtId="0" fontId="1" fillId="8" borderId="7" xfId="0" applyFont="1" applyFill="1" applyBorder="1" applyAlignment="1">
      <alignment horizontal="center" vertical="center" wrapText="1" shrinkToFit="1"/>
    </xf>
    <xf numFmtId="0" fontId="1" fillId="8" borderId="4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23" fillId="6" borderId="22" xfId="0" applyNumberFormat="1" applyFont="1" applyFill="1" applyBorder="1" applyAlignment="1">
      <alignment horizontal="center" vertical="center" wrapText="1"/>
    </xf>
    <xf numFmtId="164" fontId="23" fillId="6" borderId="25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left" vertical="top" wrapText="1"/>
    </xf>
    <xf numFmtId="0" fontId="22" fillId="6" borderId="15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5</xdr:row>
      <xdr:rowOff>409575</xdr:rowOff>
    </xdr:from>
    <xdr:ext cx="184731" cy="264560"/>
    <xdr:sp macro="" textlink="">
      <xdr:nvSpPr>
        <xdr:cNvPr id="2" name="Текстово поле 1"/>
        <xdr:cNvSpPr txBox="1"/>
      </xdr:nvSpPr>
      <xdr:spPr>
        <a:xfrm>
          <a:off x="515302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485775</xdr:colOff>
      <xdr:row>5</xdr:row>
      <xdr:rowOff>409575</xdr:rowOff>
    </xdr:from>
    <xdr:ext cx="184731" cy="264560"/>
    <xdr:sp macro="" textlink="">
      <xdr:nvSpPr>
        <xdr:cNvPr id="3" name="Текстово поле 2"/>
        <xdr:cNvSpPr txBox="1"/>
      </xdr:nvSpPr>
      <xdr:spPr>
        <a:xfrm>
          <a:off x="515302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7</xdr:col>
      <xdr:colOff>485775</xdr:colOff>
      <xdr:row>5</xdr:row>
      <xdr:rowOff>409575</xdr:rowOff>
    </xdr:from>
    <xdr:ext cx="184731" cy="264560"/>
    <xdr:sp macro="" textlink="">
      <xdr:nvSpPr>
        <xdr:cNvPr id="4" name="Текстово поле 3"/>
        <xdr:cNvSpPr txBox="1"/>
      </xdr:nvSpPr>
      <xdr:spPr>
        <a:xfrm>
          <a:off x="5153025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8"/>
  <sheetViews>
    <sheetView tabSelected="1" topLeftCell="A146" zoomScale="84" zoomScaleNormal="84" workbookViewId="0">
      <selection activeCell="L82" sqref="L82"/>
    </sheetView>
  </sheetViews>
  <sheetFormatPr defaultRowHeight="15" x14ac:dyDescent="0.25"/>
  <cols>
    <col min="1" max="1" width="2.7109375" customWidth="1"/>
    <col min="2" max="2" width="9.85546875" customWidth="1"/>
    <col min="3" max="3" width="13.42578125" customWidth="1"/>
    <col min="4" max="4" width="16.140625" customWidth="1"/>
    <col min="5" max="5" width="13.140625" style="167" customWidth="1"/>
    <col min="6" max="6" width="10" customWidth="1"/>
    <col min="7" max="7" width="14.140625" style="2" customWidth="1"/>
    <col min="8" max="8" width="17" style="2" customWidth="1"/>
    <col min="9" max="9" width="15.28515625" customWidth="1"/>
    <col min="10" max="10" width="12.85546875" customWidth="1"/>
    <col min="11" max="11" width="13.42578125" customWidth="1"/>
    <col min="12" max="12" width="14.140625" customWidth="1"/>
    <col min="13" max="13" width="13.28515625" customWidth="1"/>
    <col min="14" max="14" width="4.5703125" customWidth="1"/>
    <col min="15" max="15" width="5.140625" customWidth="1"/>
    <col min="16" max="16" width="17.85546875" style="39" customWidth="1"/>
    <col min="17" max="17" width="5.5703125" customWidth="1"/>
    <col min="18" max="18" width="6" customWidth="1"/>
    <col min="19" max="19" width="15.140625" customWidth="1"/>
  </cols>
  <sheetData>
    <row r="1" spans="1:400" ht="36" customHeight="1" thickBot="1" x14ac:dyDescent="0.3">
      <c r="A1" s="249" t="s">
        <v>207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1"/>
    </row>
    <row r="2" spans="1:400" ht="15.75" thickBot="1" x14ac:dyDescent="0.3">
      <c r="A2" s="4"/>
      <c r="B2" s="5" t="s">
        <v>0</v>
      </c>
      <c r="C2" s="263" t="s">
        <v>1</v>
      </c>
      <c r="D2" s="264"/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</row>
    <row r="3" spans="1:400" ht="15" customHeight="1" x14ac:dyDescent="0.25">
      <c r="A3" s="265" t="s">
        <v>2</v>
      </c>
      <c r="B3" s="265" t="s">
        <v>3</v>
      </c>
      <c r="C3" s="257" t="s">
        <v>4</v>
      </c>
      <c r="D3" s="268" t="s">
        <v>5</v>
      </c>
      <c r="E3" s="269"/>
      <c r="F3" s="274" t="s">
        <v>8</v>
      </c>
      <c r="G3" s="286" t="s">
        <v>9</v>
      </c>
      <c r="H3" s="287"/>
      <c r="I3" s="259" t="s">
        <v>12</v>
      </c>
      <c r="J3" s="259" t="s">
        <v>13</v>
      </c>
      <c r="K3" s="261" t="s">
        <v>14</v>
      </c>
      <c r="L3" s="257" t="s">
        <v>15</v>
      </c>
      <c r="M3" s="257" t="s">
        <v>16</v>
      </c>
      <c r="N3" s="292" t="s">
        <v>17</v>
      </c>
      <c r="O3" s="292" t="s">
        <v>18</v>
      </c>
      <c r="P3" s="257" t="s">
        <v>19</v>
      </c>
      <c r="Q3" s="255" t="s">
        <v>20</v>
      </c>
      <c r="R3" s="257" t="s">
        <v>21</v>
      </c>
      <c r="S3" s="283" t="s">
        <v>56</v>
      </c>
    </row>
    <row r="4" spans="1:400" x14ac:dyDescent="0.25">
      <c r="A4" s="266"/>
      <c r="B4" s="267"/>
      <c r="C4" s="258"/>
      <c r="D4" s="270"/>
      <c r="E4" s="271"/>
      <c r="F4" s="275"/>
      <c r="G4" s="288"/>
      <c r="H4" s="289"/>
      <c r="I4" s="260"/>
      <c r="J4" s="260"/>
      <c r="K4" s="262"/>
      <c r="L4" s="258"/>
      <c r="M4" s="258"/>
      <c r="N4" s="293"/>
      <c r="O4" s="293"/>
      <c r="P4" s="258"/>
      <c r="Q4" s="256"/>
      <c r="R4" s="258"/>
      <c r="S4" s="284"/>
    </row>
    <row r="5" spans="1:400" ht="15.75" customHeight="1" thickBot="1" x14ac:dyDescent="0.3">
      <c r="A5" s="266"/>
      <c r="B5" s="267"/>
      <c r="C5" s="258"/>
      <c r="D5" s="272"/>
      <c r="E5" s="273"/>
      <c r="F5" s="275"/>
      <c r="G5" s="290"/>
      <c r="H5" s="291"/>
      <c r="I5" s="260"/>
      <c r="J5" s="260"/>
      <c r="K5" s="262"/>
      <c r="L5" s="258"/>
      <c r="M5" s="258"/>
      <c r="N5" s="293"/>
      <c r="O5" s="293"/>
      <c r="P5" s="258"/>
      <c r="Q5" s="256"/>
      <c r="R5" s="258"/>
      <c r="S5" s="284"/>
    </row>
    <row r="6" spans="1:400" ht="121.5" customHeight="1" thickBot="1" x14ac:dyDescent="0.3">
      <c r="A6" s="266"/>
      <c r="B6" s="267"/>
      <c r="C6" s="258"/>
      <c r="D6" s="6" t="s">
        <v>6</v>
      </c>
      <c r="E6" s="165" t="s">
        <v>7</v>
      </c>
      <c r="F6" s="275"/>
      <c r="G6" s="181" t="s">
        <v>10</v>
      </c>
      <c r="H6" s="181" t="s">
        <v>11</v>
      </c>
      <c r="I6" s="260"/>
      <c r="J6" s="260"/>
      <c r="K6" s="262"/>
      <c r="L6" s="258"/>
      <c r="M6" s="258"/>
      <c r="N6" s="293"/>
      <c r="O6" s="293"/>
      <c r="P6" s="258"/>
      <c r="Q6" s="256"/>
      <c r="R6" s="258"/>
      <c r="S6" s="285"/>
    </row>
    <row r="7" spans="1:400" ht="14.25" customHeight="1" thickBot="1" x14ac:dyDescent="0.3">
      <c r="A7" s="7">
        <v>1</v>
      </c>
      <c r="B7" s="8">
        <v>2</v>
      </c>
      <c r="C7" s="186">
        <v>3</v>
      </c>
      <c r="D7" s="186">
        <v>4</v>
      </c>
      <c r="E7" s="188">
        <v>5</v>
      </c>
      <c r="F7" s="8">
        <v>6</v>
      </c>
      <c r="G7" s="183">
        <v>7</v>
      </c>
      <c r="H7" s="184">
        <v>8</v>
      </c>
      <c r="I7" s="9">
        <v>9</v>
      </c>
      <c r="J7" s="8">
        <v>11</v>
      </c>
      <c r="K7" s="8">
        <v>12</v>
      </c>
      <c r="L7" s="10">
        <v>13</v>
      </c>
      <c r="M7" s="10">
        <v>14</v>
      </c>
      <c r="N7" s="7">
        <v>15</v>
      </c>
      <c r="O7" s="7">
        <v>16</v>
      </c>
      <c r="P7" s="31">
        <v>17</v>
      </c>
      <c r="Q7" s="11">
        <v>18</v>
      </c>
      <c r="R7" s="11">
        <v>19</v>
      </c>
      <c r="S7" s="12">
        <v>20</v>
      </c>
    </row>
    <row r="8" spans="1:400" s="2" customFormat="1" ht="36.75" customHeight="1" x14ac:dyDescent="0.25">
      <c r="A8" s="13"/>
      <c r="B8" s="14" t="s">
        <v>22</v>
      </c>
      <c r="C8" s="116" t="s">
        <v>60</v>
      </c>
      <c r="D8" s="133">
        <v>2011</v>
      </c>
      <c r="E8" s="93">
        <v>17415.05</v>
      </c>
      <c r="F8" s="81"/>
      <c r="H8" s="81">
        <v>26269.13</v>
      </c>
      <c r="I8" s="81"/>
      <c r="J8" s="82"/>
      <c r="K8" s="82"/>
      <c r="L8" s="32"/>
      <c r="M8" s="32"/>
      <c r="N8" s="42"/>
      <c r="O8" s="42"/>
      <c r="P8" s="81">
        <v>0</v>
      </c>
      <c r="Q8" s="42"/>
      <c r="R8" s="43"/>
      <c r="S8" s="44"/>
    </row>
    <row r="9" spans="1:400" ht="22.5" customHeight="1" x14ac:dyDescent="0.25">
      <c r="A9" s="15"/>
      <c r="B9" s="16"/>
      <c r="C9" s="116" t="s">
        <v>60</v>
      </c>
      <c r="D9" s="97">
        <v>2012</v>
      </c>
      <c r="E9" s="83">
        <v>16855.93</v>
      </c>
      <c r="F9" s="84"/>
      <c r="G9" s="118">
        <v>3895.56</v>
      </c>
      <c r="H9" s="118">
        <v>103533.75</v>
      </c>
      <c r="I9" s="85"/>
      <c r="J9" s="85"/>
      <c r="K9" s="84"/>
      <c r="L9" s="34"/>
      <c r="M9" s="34"/>
      <c r="N9" s="45"/>
      <c r="O9" s="45"/>
      <c r="P9" s="81">
        <v>0</v>
      </c>
      <c r="Q9" s="45"/>
      <c r="R9" s="46"/>
      <c r="S9" s="4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400" s="1" customFormat="1" ht="47.25" customHeight="1" x14ac:dyDescent="0.25">
      <c r="A10" s="17"/>
      <c r="B10" s="18"/>
      <c r="C10" s="123" t="s">
        <v>60</v>
      </c>
      <c r="D10" s="96" t="s">
        <v>25</v>
      </c>
      <c r="E10" s="86">
        <v>34270.980000000003</v>
      </c>
      <c r="F10" s="87"/>
      <c r="G10" s="88">
        <v>3895.56</v>
      </c>
      <c r="H10" s="88">
        <v>129802.88</v>
      </c>
      <c r="I10" s="88"/>
      <c r="J10" s="88"/>
      <c r="K10" s="87"/>
      <c r="L10" s="28"/>
      <c r="M10" s="28"/>
      <c r="N10" s="48"/>
      <c r="O10" s="48"/>
      <c r="P10" s="173">
        <v>0</v>
      </c>
      <c r="Q10" s="48"/>
      <c r="R10" s="49"/>
      <c r="S10" s="5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</row>
    <row r="11" spans="1:400" x14ac:dyDescent="0.25">
      <c r="A11" s="15"/>
      <c r="B11" s="16"/>
      <c r="C11" s="116" t="s">
        <v>60</v>
      </c>
      <c r="D11" s="97">
        <v>2013</v>
      </c>
      <c r="E11" s="83">
        <v>16458.28</v>
      </c>
      <c r="F11" s="84"/>
      <c r="G11" s="118">
        <v>52177</v>
      </c>
      <c r="H11" s="118">
        <v>194930.55</v>
      </c>
      <c r="I11" s="85"/>
      <c r="J11" s="85"/>
      <c r="K11" s="84"/>
      <c r="L11" s="34"/>
      <c r="M11" s="34"/>
      <c r="N11" s="45"/>
      <c r="O11" s="45"/>
      <c r="P11" s="81">
        <v>0</v>
      </c>
      <c r="Q11" s="45"/>
      <c r="R11" s="46"/>
      <c r="S11" s="51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</row>
    <row r="12" spans="1:400" s="1" customFormat="1" ht="25.5" x14ac:dyDescent="0.25">
      <c r="A12" s="17"/>
      <c r="B12" s="18"/>
      <c r="C12" s="123" t="s">
        <v>60</v>
      </c>
      <c r="D12" s="96" t="s">
        <v>23</v>
      </c>
      <c r="E12" s="86">
        <v>50729.26</v>
      </c>
      <c r="F12" s="87"/>
      <c r="G12" s="88">
        <v>56072.56</v>
      </c>
      <c r="H12" s="88">
        <v>324733.43</v>
      </c>
      <c r="I12" s="88"/>
      <c r="J12" s="88"/>
      <c r="K12" s="87"/>
      <c r="L12" s="28"/>
      <c r="M12" s="28"/>
      <c r="N12" s="48"/>
      <c r="O12" s="48"/>
      <c r="P12" s="173">
        <v>0</v>
      </c>
      <c r="Q12" s="48"/>
      <c r="R12" s="49"/>
      <c r="S12" s="5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</row>
    <row r="13" spans="1:400" x14ac:dyDescent="0.25">
      <c r="A13" s="15"/>
      <c r="B13" s="16"/>
      <c r="C13" s="116" t="s">
        <v>60</v>
      </c>
      <c r="D13" s="97">
        <v>2014</v>
      </c>
      <c r="E13" s="83">
        <v>11115.12</v>
      </c>
      <c r="F13" s="84"/>
      <c r="G13" s="118">
        <v>36254.879999999997</v>
      </c>
      <c r="H13" s="118">
        <v>385533.99</v>
      </c>
      <c r="I13" s="85"/>
      <c r="J13" s="85"/>
      <c r="K13" s="84"/>
      <c r="L13" s="34"/>
      <c r="M13" s="34"/>
      <c r="N13" s="45"/>
      <c r="O13" s="45"/>
      <c r="P13" s="81">
        <v>0</v>
      </c>
      <c r="Q13" s="45"/>
      <c r="R13" s="46"/>
      <c r="S13" s="4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</row>
    <row r="14" spans="1:400" s="1" customFormat="1" ht="41.25" customHeight="1" x14ac:dyDescent="0.25">
      <c r="A14" s="17"/>
      <c r="B14" s="18"/>
      <c r="C14" s="123" t="s">
        <v>60</v>
      </c>
      <c r="D14" s="96" t="s">
        <v>24</v>
      </c>
      <c r="E14" s="89">
        <v>61844.38</v>
      </c>
      <c r="F14" s="87"/>
      <c r="G14" s="87">
        <f>SUM(G12+G13)</f>
        <v>92327.44</v>
      </c>
      <c r="H14" s="87">
        <f t="shared" ref="H14" si="0">SUM(H12+H13)</f>
        <v>710267.41999999993</v>
      </c>
      <c r="I14" s="87"/>
      <c r="J14" s="87"/>
      <c r="K14" s="87"/>
      <c r="L14" s="28"/>
      <c r="M14" s="28"/>
      <c r="N14" s="48"/>
      <c r="O14" s="48"/>
      <c r="P14" s="173">
        <v>0</v>
      </c>
      <c r="Q14" s="48"/>
      <c r="R14" s="49"/>
      <c r="S14" s="5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</row>
    <row r="15" spans="1:400" x14ac:dyDescent="0.25">
      <c r="A15" s="15"/>
      <c r="B15" s="16"/>
      <c r="C15" s="189" t="s">
        <v>60</v>
      </c>
      <c r="D15" s="98">
        <v>2015</v>
      </c>
      <c r="E15" s="90">
        <v>11202.05</v>
      </c>
      <c r="F15" s="84">
        <v>2.64</v>
      </c>
      <c r="G15" s="118">
        <f>E15*F15</f>
        <v>29573.412</v>
      </c>
      <c r="H15" s="118">
        <v>313657.51</v>
      </c>
      <c r="I15" s="85"/>
      <c r="J15" s="85"/>
      <c r="K15" s="84"/>
      <c r="L15" s="34"/>
      <c r="M15" s="34"/>
      <c r="N15" s="45"/>
      <c r="O15" s="45"/>
      <c r="P15" s="92">
        <v>470394.5</v>
      </c>
      <c r="Q15" s="45"/>
      <c r="R15" s="46"/>
      <c r="S15" s="4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</row>
    <row r="16" spans="1:400" x14ac:dyDescent="0.25">
      <c r="A16" s="15"/>
      <c r="B16" s="16"/>
      <c r="C16" s="174" t="s">
        <v>27</v>
      </c>
      <c r="D16" s="98">
        <v>2015</v>
      </c>
      <c r="E16" s="91">
        <v>112.94</v>
      </c>
      <c r="F16" s="84">
        <v>2.64</v>
      </c>
      <c r="G16" s="118">
        <f>E16*F16</f>
        <v>298.16160000000002</v>
      </c>
      <c r="H16" s="106">
        <v>3162.32</v>
      </c>
      <c r="I16" s="92"/>
      <c r="J16" s="92"/>
      <c r="K16" s="84"/>
      <c r="L16" s="34"/>
      <c r="M16" s="34"/>
      <c r="N16" s="45"/>
      <c r="O16" s="45"/>
      <c r="P16" s="92"/>
      <c r="Q16" s="45"/>
      <c r="R16" s="46"/>
      <c r="S16" s="4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</row>
    <row r="17" spans="1:400" ht="38.25" x14ac:dyDescent="0.25">
      <c r="A17" s="15"/>
      <c r="B17" s="16"/>
      <c r="C17" s="101" t="s">
        <v>37</v>
      </c>
      <c r="D17" s="98">
        <v>2015</v>
      </c>
      <c r="E17" s="91">
        <v>200.46</v>
      </c>
      <c r="F17" s="84">
        <v>0</v>
      </c>
      <c r="G17" s="106">
        <v>0</v>
      </c>
      <c r="H17" s="106">
        <v>0</v>
      </c>
      <c r="I17" s="92"/>
      <c r="J17" s="92"/>
      <c r="K17" s="84"/>
      <c r="L17" s="34"/>
      <c r="M17" s="34"/>
      <c r="N17" s="45"/>
      <c r="O17" s="45"/>
      <c r="P17" s="92"/>
      <c r="Q17" s="45"/>
      <c r="R17" s="46"/>
      <c r="S17" s="4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</row>
    <row r="18" spans="1:400" s="1" customFormat="1" ht="45" customHeight="1" x14ac:dyDescent="0.25">
      <c r="A18" s="17"/>
      <c r="B18" s="18"/>
      <c r="C18" s="123" t="s">
        <v>60</v>
      </c>
      <c r="D18" s="96" t="s">
        <v>26</v>
      </c>
      <c r="E18" s="89">
        <v>73359.83</v>
      </c>
      <c r="F18" s="87"/>
      <c r="G18" s="87">
        <f>SUM(G14:G17)</f>
        <v>122199.01360000001</v>
      </c>
      <c r="H18" s="87">
        <f t="shared" ref="H18" si="1">SUM(H14:H17)</f>
        <v>1027087.2499999999</v>
      </c>
      <c r="I18" s="87"/>
      <c r="J18" s="87"/>
      <c r="K18" s="87"/>
      <c r="L18" s="28"/>
      <c r="M18" s="28"/>
      <c r="N18" s="48"/>
      <c r="O18" s="48"/>
      <c r="P18" s="105">
        <v>470394.5</v>
      </c>
      <c r="Q18" s="48"/>
      <c r="R18" s="49"/>
      <c r="S18" s="5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</row>
    <row r="19" spans="1:400" s="2" customFormat="1" x14ac:dyDescent="0.25">
      <c r="A19" s="19"/>
      <c r="B19" s="20"/>
      <c r="C19" s="116" t="s">
        <v>60</v>
      </c>
      <c r="D19" s="99" t="s">
        <v>29</v>
      </c>
      <c r="E19" s="93">
        <v>3133.424</v>
      </c>
      <c r="F19" s="94">
        <v>5.91</v>
      </c>
      <c r="G19" s="94">
        <f>E19*F19</f>
        <v>18518.53584</v>
      </c>
      <c r="H19" s="94">
        <v>112803.264</v>
      </c>
      <c r="I19" s="94"/>
      <c r="J19" s="94"/>
      <c r="K19" s="94"/>
      <c r="L19" s="29"/>
      <c r="M19" s="29"/>
      <c r="N19" s="30"/>
      <c r="O19" s="30"/>
      <c r="P19" s="94">
        <v>0</v>
      </c>
      <c r="Q19" s="30"/>
      <c r="R19" s="52"/>
      <c r="S19" s="47"/>
    </row>
    <row r="20" spans="1:400" s="2" customFormat="1" x14ac:dyDescent="0.25">
      <c r="A20" s="19"/>
      <c r="B20" s="20"/>
      <c r="C20" s="116" t="s">
        <v>27</v>
      </c>
      <c r="D20" s="99" t="s">
        <v>29</v>
      </c>
      <c r="E20" s="93">
        <v>26.44</v>
      </c>
      <c r="F20" s="94">
        <v>5.91</v>
      </c>
      <c r="G20" s="94">
        <f>E20*F20</f>
        <v>156.2604</v>
      </c>
      <c r="H20" s="94">
        <v>951.84</v>
      </c>
      <c r="I20" s="94"/>
      <c r="J20" s="94"/>
      <c r="K20" s="94"/>
      <c r="L20" s="29"/>
      <c r="M20" s="29"/>
      <c r="N20" s="30"/>
      <c r="O20" s="30"/>
      <c r="P20" s="94"/>
      <c r="Q20" s="30"/>
      <c r="R20" s="52"/>
      <c r="S20" s="47"/>
    </row>
    <row r="21" spans="1:400" s="2" customFormat="1" ht="75.75" customHeight="1" x14ac:dyDescent="0.25">
      <c r="A21" s="19"/>
      <c r="B21" s="20"/>
      <c r="C21" s="21" t="s">
        <v>28</v>
      </c>
      <c r="D21" s="40"/>
      <c r="E21" s="93"/>
      <c r="F21" s="94"/>
      <c r="G21" s="106">
        <v>-16969.7</v>
      </c>
      <c r="H21" s="106">
        <v>16969.7</v>
      </c>
      <c r="I21" s="92"/>
      <c r="J21" s="92"/>
      <c r="K21" s="95"/>
      <c r="L21" s="29"/>
      <c r="M21" s="29"/>
      <c r="N21" s="30"/>
      <c r="O21" s="30"/>
      <c r="P21" s="94"/>
      <c r="Q21" s="30"/>
      <c r="R21" s="52"/>
      <c r="S21" s="47"/>
    </row>
    <row r="22" spans="1:400" s="2" customFormat="1" ht="38.25" x14ac:dyDescent="0.25">
      <c r="A22" s="17"/>
      <c r="B22" s="18"/>
      <c r="C22" s="123" t="s">
        <v>60</v>
      </c>
      <c r="D22" s="100" t="s">
        <v>30</v>
      </c>
      <c r="E22" s="89">
        <v>76519.694000000003</v>
      </c>
      <c r="F22" s="28"/>
      <c r="G22" s="87">
        <f>SUM(G18:G21)</f>
        <v>123904.10984</v>
      </c>
      <c r="H22" s="87">
        <f t="shared" ref="H22" si="2">SUM(H18:H21)</f>
        <v>1157812.054</v>
      </c>
      <c r="I22" s="87"/>
      <c r="J22" s="87"/>
      <c r="K22" s="87"/>
      <c r="L22" s="28"/>
      <c r="M22" s="28"/>
      <c r="N22" s="48"/>
      <c r="O22" s="48"/>
      <c r="P22" s="105">
        <v>470394.5</v>
      </c>
      <c r="Q22" s="48"/>
      <c r="R22" s="49"/>
      <c r="S22" s="50"/>
    </row>
    <row r="23" spans="1:400" s="2" customFormat="1" x14ac:dyDescent="0.25">
      <c r="A23" s="19"/>
      <c r="B23" s="20"/>
      <c r="C23" s="116" t="s">
        <v>60</v>
      </c>
      <c r="D23" s="99" t="s">
        <v>31</v>
      </c>
      <c r="E23" s="93">
        <v>3282.2370000000001</v>
      </c>
      <c r="F23" s="94">
        <v>5.91</v>
      </c>
      <c r="G23" s="94">
        <f>E23*F23</f>
        <v>19398.020670000002</v>
      </c>
      <c r="H23" s="94">
        <v>118160.53200000001</v>
      </c>
      <c r="I23" s="94"/>
      <c r="J23" s="94"/>
      <c r="K23" s="94"/>
      <c r="L23" s="94"/>
      <c r="M23" s="94"/>
      <c r="N23" s="95"/>
      <c r="O23" s="95"/>
      <c r="P23" s="94">
        <v>0</v>
      </c>
      <c r="Q23" s="30"/>
      <c r="R23" s="52"/>
      <c r="S23" s="47"/>
    </row>
    <row r="24" spans="1:400" s="2" customFormat="1" x14ac:dyDescent="0.25">
      <c r="A24" s="19"/>
      <c r="B24" s="20"/>
      <c r="C24" s="116" t="s">
        <v>27</v>
      </c>
      <c r="D24" s="99" t="s">
        <v>31</v>
      </c>
      <c r="E24" s="93">
        <v>165.78</v>
      </c>
      <c r="F24" s="94">
        <v>5.91</v>
      </c>
      <c r="G24" s="94">
        <f>E24*F24</f>
        <v>979.75980000000004</v>
      </c>
      <c r="H24" s="94">
        <v>5968.08</v>
      </c>
      <c r="I24" s="94"/>
      <c r="J24" s="94"/>
      <c r="K24" s="94"/>
      <c r="L24" s="94"/>
      <c r="M24" s="94"/>
      <c r="N24" s="95"/>
      <c r="O24" s="95"/>
      <c r="P24" s="94"/>
      <c r="Q24" s="30"/>
      <c r="R24" s="52"/>
      <c r="S24" s="47"/>
    </row>
    <row r="25" spans="1:400" s="2" customFormat="1" ht="38.25" x14ac:dyDescent="0.25">
      <c r="A25" s="19"/>
      <c r="B25" s="20"/>
      <c r="C25" s="101" t="s">
        <v>37</v>
      </c>
      <c r="D25" s="99"/>
      <c r="E25" s="93">
        <v>0.74</v>
      </c>
      <c r="F25" s="94">
        <v>0</v>
      </c>
      <c r="G25" s="94">
        <v>0</v>
      </c>
      <c r="H25" s="94">
        <v>0</v>
      </c>
      <c r="I25" s="94"/>
      <c r="J25" s="94"/>
      <c r="K25" s="94"/>
      <c r="L25" s="94"/>
      <c r="M25" s="94"/>
      <c r="N25" s="95"/>
      <c r="O25" s="95"/>
      <c r="P25" s="94"/>
      <c r="Q25" s="30"/>
      <c r="R25" s="52"/>
      <c r="S25" s="47"/>
    </row>
    <row r="26" spans="1:400" s="2" customFormat="1" ht="39" customHeight="1" x14ac:dyDescent="0.25">
      <c r="A26" s="17"/>
      <c r="B26" s="18"/>
      <c r="C26" s="123" t="s">
        <v>60</v>
      </c>
      <c r="D26" s="100" t="s">
        <v>32</v>
      </c>
      <c r="E26" s="89">
        <v>79968.451000000001</v>
      </c>
      <c r="F26" s="87"/>
      <c r="G26" s="87">
        <f>SUM(G22:G25)</f>
        <v>144281.89031000002</v>
      </c>
      <c r="H26" s="87">
        <f t="shared" ref="H26" si="3">SUM(H22:H25)</f>
        <v>1281940.6660000002</v>
      </c>
      <c r="I26" s="87"/>
      <c r="J26" s="87"/>
      <c r="K26" s="87"/>
      <c r="L26" s="28"/>
      <c r="M26" s="28"/>
      <c r="N26" s="48"/>
      <c r="O26" s="48"/>
      <c r="P26" s="105">
        <v>470394.5</v>
      </c>
      <c r="Q26" s="48"/>
      <c r="R26" s="49"/>
      <c r="S26" s="50"/>
    </row>
    <row r="27" spans="1:400" s="2" customFormat="1" x14ac:dyDescent="0.25">
      <c r="A27" s="19"/>
      <c r="B27" s="20"/>
      <c r="C27" s="116" t="s">
        <v>60</v>
      </c>
      <c r="D27" s="99" t="s">
        <v>33</v>
      </c>
      <c r="E27" s="93">
        <v>3236.6509999999998</v>
      </c>
      <c r="F27" s="94">
        <v>5.91</v>
      </c>
      <c r="G27" s="94">
        <f>E27*F27</f>
        <v>19128.607410000001</v>
      </c>
      <c r="H27" s="94">
        <v>116519.436</v>
      </c>
      <c r="I27" s="94"/>
      <c r="J27" s="94"/>
      <c r="K27" s="94"/>
      <c r="L27" s="29"/>
      <c r="M27" s="29"/>
      <c r="N27" s="30"/>
      <c r="O27" s="30"/>
      <c r="P27" s="94">
        <v>0</v>
      </c>
      <c r="Q27" s="30"/>
      <c r="R27" s="52"/>
      <c r="S27" s="47"/>
    </row>
    <row r="28" spans="1:400" s="2" customFormat="1" x14ac:dyDescent="0.25">
      <c r="A28" s="19"/>
      <c r="B28" s="20"/>
      <c r="C28" s="116" t="s">
        <v>27</v>
      </c>
      <c r="D28" s="99" t="s">
        <v>33</v>
      </c>
      <c r="E28" s="93">
        <v>128.13999999999999</v>
      </c>
      <c r="F28" s="94">
        <v>5.91</v>
      </c>
      <c r="G28" s="94">
        <f>E28*F28</f>
        <v>757.30739999999992</v>
      </c>
      <c r="H28" s="94">
        <v>4613.04</v>
      </c>
      <c r="I28" s="94"/>
      <c r="J28" s="94"/>
      <c r="K28" s="94"/>
      <c r="L28" s="29"/>
      <c r="M28" s="29"/>
      <c r="N28" s="30"/>
      <c r="O28" s="30"/>
      <c r="P28" s="94"/>
      <c r="Q28" s="30"/>
      <c r="R28" s="52"/>
      <c r="S28" s="47"/>
    </row>
    <row r="29" spans="1:400" s="2" customFormat="1" ht="38.25" x14ac:dyDescent="0.25">
      <c r="A29" s="17"/>
      <c r="B29" s="18"/>
      <c r="C29" s="123" t="s">
        <v>60</v>
      </c>
      <c r="D29" s="100" t="s">
        <v>35</v>
      </c>
      <c r="E29" s="89">
        <v>83333.241999999998</v>
      </c>
      <c r="F29" s="89"/>
      <c r="G29" s="87">
        <f>SUM(G26:G28)</f>
        <v>164167.80512</v>
      </c>
      <c r="H29" s="87">
        <f t="shared" ref="H29" si="4">SUM(H26:H28)</f>
        <v>1403073.1420000002</v>
      </c>
      <c r="I29" s="87"/>
      <c r="J29" s="87"/>
      <c r="K29" s="87"/>
      <c r="L29" s="87"/>
      <c r="M29" s="87"/>
      <c r="N29" s="48"/>
      <c r="O29" s="48"/>
      <c r="P29" s="105">
        <v>470394.5</v>
      </c>
      <c r="Q29" s="48"/>
      <c r="R29" s="49"/>
      <c r="S29" s="50"/>
    </row>
    <row r="30" spans="1:400" s="2" customFormat="1" x14ac:dyDescent="0.25">
      <c r="A30" s="19"/>
      <c r="B30" s="20"/>
      <c r="C30" s="116" t="s">
        <v>60</v>
      </c>
      <c r="D30" s="99" t="s">
        <v>34</v>
      </c>
      <c r="E30" s="93">
        <v>3172.5329999999999</v>
      </c>
      <c r="F30" s="94">
        <v>5.91</v>
      </c>
      <c r="G30" s="94">
        <f>E30*F30</f>
        <v>18749.670030000001</v>
      </c>
      <c r="H30" s="94">
        <v>114211.18799999999</v>
      </c>
      <c r="I30" s="94"/>
      <c r="J30" s="94"/>
      <c r="K30" s="94"/>
      <c r="L30" s="94"/>
      <c r="M30" s="94"/>
      <c r="N30" s="30"/>
      <c r="O30" s="30"/>
      <c r="P30" s="94">
        <v>0</v>
      </c>
      <c r="Q30" s="30"/>
      <c r="R30" s="52"/>
      <c r="S30" s="47"/>
    </row>
    <row r="31" spans="1:400" s="2" customFormat="1" x14ac:dyDescent="0.25">
      <c r="A31" s="19"/>
      <c r="B31" s="20"/>
      <c r="C31" s="116" t="s">
        <v>27</v>
      </c>
      <c r="D31" s="99" t="s">
        <v>34</v>
      </c>
      <c r="E31" s="93">
        <v>169.53</v>
      </c>
      <c r="F31" s="94">
        <v>5.91</v>
      </c>
      <c r="G31" s="94">
        <f>E31*F31</f>
        <v>1001.9223000000001</v>
      </c>
      <c r="H31" s="94">
        <v>6103.08</v>
      </c>
      <c r="I31" s="94"/>
      <c r="J31" s="94"/>
      <c r="K31" s="94"/>
      <c r="L31" s="94"/>
      <c r="M31" s="94"/>
      <c r="N31" s="30"/>
      <c r="O31" s="30"/>
      <c r="P31" s="94"/>
      <c r="Q31" s="30"/>
      <c r="R31" s="52"/>
      <c r="S31" s="47"/>
    </row>
    <row r="32" spans="1:400" s="2" customFormat="1" ht="38.25" x14ac:dyDescent="0.25">
      <c r="A32" s="17"/>
      <c r="B32" s="18"/>
      <c r="C32" s="123" t="s">
        <v>60</v>
      </c>
      <c r="D32" s="100" t="s">
        <v>36</v>
      </c>
      <c r="E32" s="89">
        <v>86675.304999999993</v>
      </c>
      <c r="F32" s="89"/>
      <c r="G32" s="87">
        <f>SUM(G29:G31)</f>
        <v>183919.39745000002</v>
      </c>
      <c r="H32" s="87">
        <f t="shared" ref="H32" si="5">SUM(H29:H31)</f>
        <v>1523387.4100000004</v>
      </c>
      <c r="I32" s="87"/>
      <c r="J32" s="87"/>
      <c r="K32" s="87"/>
      <c r="L32" s="87"/>
      <c r="M32" s="87"/>
      <c r="N32" s="48"/>
      <c r="O32" s="48"/>
      <c r="P32" s="105">
        <v>470394.5</v>
      </c>
      <c r="Q32" s="48"/>
      <c r="R32" s="49"/>
      <c r="S32" s="50"/>
    </row>
    <row r="33" spans="1:19" s="2" customFormat="1" x14ac:dyDescent="0.25">
      <c r="A33" s="19"/>
      <c r="B33" s="20"/>
      <c r="C33" s="116" t="s">
        <v>60</v>
      </c>
      <c r="D33" s="99" t="s">
        <v>57</v>
      </c>
      <c r="E33" s="93">
        <v>2709.6759999999999</v>
      </c>
      <c r="F33" s="94">
        <v>5.91</v>
      </c>
      <c r="G33" s="94">
        <v>18794.61</v>
      </c>
      <c r="H33" s="94">
        <v>123857.04</v>
      </c>
      <c r="I33" s="94"/>
      <c r="J33" s="94"/>
      <c r="K33" s="94"/>
      <c r="L33" s="191"/>
      <c r="M33" s="94"/>
      <c r="N33" s="30"/>
      <c r="O33" s="30"/>
      <c r="P33" s="106">
        <v>0</v>
      </c>
      <c r="Q33" s="30"/>
      <c r="R33" s="52"/>
      <c r="S33" s="47"/>
    </row>
    <row r="34" spans="1:19" s="2" customFormat="1" x14ac:dyDescent="0.25">
      <c r="A34" s="19"/>
      <c r="B34" s="20"/>
      <c r="C34" s="116" t="s">
        <v>27</v>
      </c>
      <c r="D34" s="99" t="s">
        <v>57</v>
      </c>
      <c r="E34" s="93">
        <v>94</v>
      </c>
      <c r="F34" s="94">
        <v>5.91</v>
      </c>
      <c r="G34" s="94">
        <f>E34*F34</f>
        <v>555.54</v>
      </c>
      <c r="H34" s="94">
        <v>3760</v>
      </c>
      <c r="I34" s="94"/>
      <c r="J34" s="94"/>
      <c r="K34" s="94"/>
      <c r="L34" s="94"/>
      <c r="M34" s="94"/>
      <c r="N34" s="30"/>
      <c r="O34" s="30"/>
      <c r="P34" s="106"/>
      <c r="Q34" s="30"/>
      <c r="R34" s="52"/>
      <c r="S34" s="47"/>
    </row>
    <row r="35" spans="1:19" s="2" customFormat="1" ht="38.25" x14ac:dyDescent="0.25">
      <c r="A35" s="17"/>
      <c r="B35" s="18"/>
      <c r="C35" s="123" t="s">
        <v>60</v>
      </c>
      <c r="D35" s="100" t="s">
        <v>58</v>
      </c>
      <c r="E35" s="89">
        <v>89478.981</v>
      </c>
      <c r="F35" s="89"/>
      <c r="G35" s="87">
        <f>SUM(G32:G34)</f>
        <v>203269.54745000004</v>
      </c>
      <c r="H35" s="87">
        <f t="shared" ref="H35" si="6">SUM(H32:H34)</f>
        <v>1651004.4500000004</v>
      </c>
      <c r="I35" s="87"/>
      <c r="J35" s="87"/>
      <c r="K35" s="87"/>
      <c r="L35" s="87"/>
      <c r="M35" s="87"/>
      <c r="N35" s="48"/>
      <c r="O35" s="48"/>
      <c r="P35" s="105">
        <v>470394.5</v>
      </c>
      <c r="Q35" s="48"/>
      <c r="R35" s="49"/>
      <c r="S35" s="50"/>
    </row>
    <row r="36" spans="1:19" s="2" customFormat="1" x14ac:dyDescent="0.25">
      <c r="A36" s="19"/>
      <c r="B36" s="20"/>
      <c r="C36" s="116" t="s">
        <v>60</v>
      </c>
      <c r="D36" s="99" t="s">
        <v>61</v>
      </c>
      <c r="E36" s="93">
        <v>3327.2719999999999</v>
      </c>
      <c r="F36" s="94">
        <v>5.91</v>
      </c>
      <c r="G36" s="94">
        <f>E36*F36</f>
        <v>19664.177520000001</v>
      </c>
      <c r="H36" s="94">
        <v>133090.88</v>
      </c>
      <c r="I36" s="94"/>
      <c r="J36" s="94"/>
      <c r="K36" s="94"/>
      <c r="L36" s="94"/>
      <c r="M36" s="94"/>
      <c r="N36" s="30"/>
      <c r="O36" s="30"/>
      <c r="P36" s="106">
        <v>0</v>
      </c>
      <c r="Q36" s="30"/>
      <c r="R36" s="52"/>
      <c r="S36" s="47"/>
    </row>
    <row r="37" spans="1:19" s="2" customFormat="1" x14ac:dyDescent="0.25">
      <c r="A37" s="19"/>
      <c r="B37" s="20"/>
      <c r="C37" s="102" t="s">
        <v>27</v>
      </c>
      <c r="D37" s="99" t="s">
        <v>61</v>
      </c>
      <c r="E37" s="93">
        <v>131.22</v>
      </c>
      <c r="F37" s="94">
        <v>5.91</v>
      </c>
      <c r="G37" s="94">
        <f>E37*F37</f>
        <v>775.51020000000005</v>
      </c>
      <c r="H37" s="94">
        <v>5248.8</v>
      </c>
      <c r="I37" s="94"/>
      <c r="J37" s="94"/>
      <c r="K37" s="94"/>
      <c r="L37" s="94"/>
      <c r="M37" s="94"/>
      <c r="N37" s="30"/>
      <c r="O37" s="30"/>
      <c r="P37" s="106"/>
      <c r="Q37" s="30"/>
      <c r="R37" s="52"/>
      <c r="S37" s="47"/>
    </row>
    <row r="38" spans="1:19" s="2" customFormat="1" ht="38.25" x14ac:dyDescent="0.25">
      <c r="A38" s="17"/>
      <c r="B38" s="18"/>
      <c r="C38" s="103" t="s">
        <v>60</v>
      </c>
      <c r="D38" s="100" t="s">
        <v>63</v>
      </c>
      <c r="E38" s="89">
        <v>92937.472999999998</v>
      </c>
      <c r="F38" s="27"/>
      <c r="G38" s="87">
        <f>SUM(G35:G37)</f>
        <v>223709.23517000003</v>
      </c>
      <c r="H38" s="87">
        <f t="shared" ref="H38" si="7">SUM(H35:H37)</f>
        <v>1789344.1300000006</v>
      </c>
      <c r="I38" s="87"/>
      <c r="J38" s="87"/>
      <c r="K38" s="87"/>
      <c r="L38" s="28"/>
      <c r="M38" s="28"/>
      <c r="N38" s="48"/>
      <c r="O38" s="48"/>
      <c r="P38" s="105">
        <v>470394.5</v>
      </c>
      <c r="Q38" s="48"/>
      <c r="R38" s="49"/>
      <c r="S38" s="50"/>
    </row>
    <row r="39" spans="1:19" s="2" customFormat="1" x14ac:dyDescent="0.25">
      <c r="A39" s="19"/>
      <c r="B39" s="20"/>
      <c r="C39" s="102" t="s">
        <v>60</v>
      </c>
      <c r="D39" s="99" t="s">
        <v>64</v>
      </c>
      <c r="E39" s="93">
        <v>4103.95</v>
      </c>
      <c r="F39" s="94">
        <v>5.91</v>
      </c>
      <c r="G39" s="94">
        <f>E39*F39</f>
        <v>24254.344499999999</v>
      </c>
      <c r="H39" s="94">
        <v>164158</v>
      </c>
      <c r="I39" s="94"/>
      <c r="J39" s="94"/>
      <c r="K39" s="94"/>
      <c r="L39" s="29"/>
      <c r="M39" s="29"/>
      <c r="N39" s="30"/>
      <c r="O39" s="30"/>
      <c r="P39" s="106">
        <v>298929.59999999998</v>
      </c>
      <c r="Q39" s="30"/>
      <c r="R39" s="52"/>
      <c r="S39" s="47"/>
    </row>
    <row r="40" spans="1:19" s="2" customFormat="1" ht="41.25" customHeight="1" x14ac:dyDescent="0.25">
      <c r="A40" s="19"/>
      <c r="B40" s="20"/>
      <c r="C40" s="102" t="s">
        <v>37</v>
      </c>
      <c r="D40" s="104"/>
      <c r="E40" s="93">
        <v>84.14</v>
      </c>
      <c r="F40" s="94">
        <v>0</v>
      </c>
      <c r="G40" s="94">
        <f t="shared" ref="G40:G41" si="8">E40*F40</f>
        <v>0</v>
      </c>
      <c r="H40" s="94">
        <v>0</v>
      </c>
      <c r="I40" s="94"/>
      <c r="J40" s="94"/>
      <c r="K40" s="94"/>
      <c r="L40" s="29"/>
      <c r="M40" s="29"/>
      <c r="N40" s="30"/>
      <c r="O40" s="30"/>
      <c r="P40" s="106"/>
      <c r="Q40" s="30"/>
      <c r="R40" s="52"/>
      <c r="S40" s="47"/>
    </row>
    <row r="41" spans="1:19" s="2" customFormat="1" x14ac:dyDescent="0.25">
      <c r="A41" s="19"/>
      <c r="B41" s="20"/>
      <c r="C41" s="102" t="s">
        <v>27</v>
      </c>
      <c r="D41" s="99" t="s">
        <v>64</v>
      </c>
      <c r="E41" s="93">
        <v>113.681</v>
      </c>
      <c r="F41" s="94">
        <v>5.91</v>
      </c>
      <c r="G41" s="94">
        <f t="shared" si="8"/>
        <v>671.85470999999995</v>
      </c>
      <c r="H41" s="94">
        <v>4547.24</v>
      </c>
      <c r="I41" s="94"/>
      <c r="J41" s="94"/>
      <c r="K41" s="94"/>
      <c r="L41" s="29"/>
      <c r="M41" s="29"/>
      <c r="N41" s="30"/>
      <c r="O41" s="30"/>
      <c r="P41" s="106"/>
      <c r="Q41" s="30"/>
      <c r="R41" s="52"/>
      <c r="S41" s="47"/>
    </row>
    <row r="42" spans="1:19" s="2" customFormat="1" ht="40.5" customHeight="1" x14ac:dyDescent="0.25">
      <c r="A42" s="17"/>
      <c r="B42" s="18"/>
      <c r="C42" s="110" t="s">
        <v>60</v>
      </c>
      <c r="D42" s="113" t="s">
        <v>65</v>
      </c>
      <c r="E42" s="89">
        <v>97239.244000000006</v>
      </c>
      <c r="F42" s="111"/>
      <c r="G42" s="87">
        <f>SUM(G38:G41)</f>
        <v>248635.43438000005</v>
      </c>
      <c r="H42" s="87">
        <f t="shared" ref="H42" si="9">SUM(H38:H41)</f>
        <v>1958049.3700000006</v>
      </c>
      <c r="I42" s="87"/>
      <c r="J42" s="87"/>
      <c r="K42" s="87"/>
      <c r="L42" s="112"/>
      <c r="M42" s="112"/>
      <c r="N42" s="76"/>
      <c r="O42" s="76"/>
      <c r="P42" s="105">
        <v>769324.1</v>
      </c>
      <c r="Q42" s="76"/>
      <c r="R42" s="49"/>
      <c r="S42" s="50"/>
    </row>
    <row r="43" spans="1:19" s="2" customFormat="1" x14ac:dyDescent="0.25">
      <c r="A43" s="19"/>
      <c r="B43" s="20"/>
      <c r="C43" s="175" t="s">
        <v>60</v>
      </c>
      <c r="D43" s="99" t="s">
        <v>70</v>
      </c>
      <c r="E43" s="93">
        <v>3514.6849999999999</v>
      </c>
      <c r="F43" s="94">
        <v>5.91</v>
      </c>
      <c r="G43" s="94">
        <v>18849.740000000002</v>
      </c>
      <c r="H43" s="94">
        <v>127578.6</v>
      </c>
      <c r="I43" s="106"/>
      <c r="J43" s="94"/>
      <c r="K43" s="94"/>
      <c r="L43" s="176"/>
      <c r="M43" s="176"/>
      <c r="N43" s="73"/>
      <c r="O43" s="73"/>
      <c r="P43" s="106">
        <v>0</v>
      </c>
      <c r="Q43" s="73"/>
      <c r="R43" s="52"/>
      <c r="S43" s="47"/>
    </row>
    <row r="44" spans="1:19" s="2" customFormat="1" x14ac:dyDescent="0.25">
      <c r="A44" s="19"/>
      <c r="B44" s="20"/>
      <c r="C44" s="175" t="s">
        <v>27</v>
      </c>
      <c r="D44" s="99" t="s">
        <v>70</v>
      </c>
      <c r="E44" s="93">
        <v>214.9</v>
      </c>
      <c r="F44" s="94">
        <v>5.91</v>
      </c>
      <c r="G44" s="94">
        <f>SUM(E44*F44)</f>
        <v>1270.059</v>
      </c>
      <c r="H44" s="94">
        <f>SUM(E44*40)</f>
        <v>8596</v>
      </c>
      <c r="I44" s="94"/>
      <c r="J44" s="94"/>
      <c r="K44" s="94"/>
      <c r="L44" s="176"/>
      <c r="M44" s="176"/>
      <c r="N44" s="73"/>
      <c r="O44" s="73"/>
      <c r="P44" s="177"/>
      <c r="Q44" s="73"/>
      <c r="R44" s="52"/>
      <c r="S44" s="47"/>
    </row>
    <row r="45" spans="1:19" s="2" customFormat="1" ht="40.5" customHeight="1" x14ac:dyDescent="0.25">
      <c r="A45" s="17"/>
      <c r="B45" s="18"/>
      <c r="C45" s="110" t="s">
        <v>60</v>
      </c>
      <c r="D45" s="113" t="s">
        <v>69</v>
      </c>
      <c r="E45" s="89">
        <f>SUM(E42:E44)</f>
        <v>100968.829</v>
      </c>
      <c r="F45" s="89"/>
      <c r="G45" s="87">
        <f t="shared" ref="G45:H45" si="10">SUM(G42:G44)</f>
        <v>268755.23338000005</v>
      </c>
      <c r="H45" s="87">
        <f t="shared" si="10"/>
        <v>2094223.9700000007</v>
      </c>
      <c r="I45" s="87"/>
      <c r="J45" s="87"/>
      <c r="K45" s="87"/>
      <c r="L45" s="112"/>
      <c r="M45" s="112"/>
      <c r="N45" s="76"/>
      <c r="O45" s="76"/>
      <c r="P45" s="105">
        <v>769324.1</v>
      </c>
      <c r="Q45" s="76"/>
      <c r="R45" s="49"/>
      <c r="S45" s="50"/>
    </row>
    <row r="46" spans="1:19" s="2" customFormat="1" ht="14.25" customHeight="1" x14ac:dyDescent="0.25">
      <c r="A46" s="19"/>
      <c r="B46" s="20"/>
      <c r="C46" s="175" t="s">
        <v>60</v>
      </c>
      <c r="D46" s="190" t="s">
        <v>71</v>
      </c>
      <c r="E46" s="93">
        <v>2695.7669999999998</v>
      </c>
      <c r="F46" s="94">
        <v>5.91</v>
      </c>
      <c r="G46" s="94">
        <v>15227.24</v>
      </c>
      <c r="H46" s="94">
        <v>115943.58</v>
      </c>
      <c r="I46" s="94"/>
      <c r="J46" s="94"/>
      <c r="K46" s="94"/>
      <c r="L46" s="176"/>
      <c r="M46" s="176"/>
      <c r="N46" s="73"/>
      <c r="O46" s="73"/>
      <c r="P46" s="106">
        <v>0</v>
      </c>
      <c r="Q46" s="73"/>
      <c r="R46" s="52"/>
      <c r="S46" s="47"/>
    </row>
    <row r="47" spans="1:19" s="2" customFormat="1" ht="15.75" customHeight="1" x14ac:dyDescent="0.25">
      <c r="A47" s="19"/>
      <c r="B47" s="20"/>
      <c r="C47" s="175" t="s">
        <v>27</v>
      </c>
      <c r="D47" s="190" t="s">
        <v>71</v>
      </c>
      <c r="E47" s="93">
        <v>118.06</v>
      </c>
      <c r="F47" s="94">
        <v>5.91</v>
      </c>
      <c r="G47" s="94">
        <v>697.73400000000004</v>
      </c>
      <c r="H47" s="94">
        <v>5312.7</v>
      </c>
      <c r="I47" s="94"/>
      <c r="J47" s="94"/>
      <c r="K47" s="94"/>
      <c r="L47" s="176"/>
      <c r="M47" s="176"/>
      <c r="N47" s="73"/>
      <c r="O47" s="73"/>
      <c r="P47" s="106"/>
      <c r="Q47" s="73"/>
      <c r="R47" s="52"/>
      <c r="S47" s="47"/>
    </row>
    <row r="48" spans="1:19" s="2" customFormat="1" ht="43.5" customHeight="1" x14ac:dyDescent="0.25">
      <c r="A48" s="17"/>
      <c r="B48" s="18"/>
      <c r="C48" s="110" t="s">
        <v>60</v>
      </c>
      <c r="D48" s="113" t="s">
        <v>72</v>
      </c>
      <c r="E48" s="89">
        <f>SUM(E45:E47)</f>
        <v>103782.65599999999</v>
      </c>
      <c r="F48" s="89"/>
      <c r="G48" s="87">
        <f t="shared" ref="G48" si="11">SUM(G45:G47)</f>
        <v>284680.20738000004</v>
      </c>
      <c r="H48" s="87">
        <f>SUM(H45:H47)</f>
        <v>2215480.2500000009</v>
      </c>
      <c r="I48" s="87"/>
      <c r="J48" s="87"/>
      <c r="K48" s="87"/>
      <c r="L48" s="112"/>
      <c r="M48" s="112"/>
      <c r="N48" s="76"/>
      <c r="O48" s="76"/>
      <c r="P48" s="105">
        <v>769324.1</v>
      </c>
      <c r="Q48" s="76"/>
      <c r="R48" s="49"/>
      <c r="S48" s="50"/>
    </row>
    <row r="49" spans="1:19" s="2" customFormat="1" ht="18" customHeight="1" x14ac:dyDescent="0.25">
      <c r="A49" s="19"/>
      <c r="B49" s="20"/>
      <c r="C49" s="175" t="s">
        <v>60</v>
      </c>
      <c r="D49" s="190" t="s">
        <v>73</v>
      </c>
      <c r="E49" s="93">
        <v>3595.9180000000001</v>
      </c>
      <c r="F49" s="94">
        <v>5.91</v>
      </c>
      <c r="G49" s="94">
        <v>21049.77</v>
      </c>
      <c r="H49" s="94">
        <v>164351.93</v>
      </c>
      <c r="I49" s="94"/>
      <c r="J49" s="94"/>
      <c r="K49" s="94"/>
      <c r="L49" s="176"/>
      <c r="M49" s="176"/>
      <c r="N49" s="73"/>
      <c r="O49" s="73"/>
      <c r="P49" s="106">
        <v>121158</v>
      </c>
      <c r="Q49" s="73"/>
      <c r="R49" s="52"/>
      <c r="S49" s="47"/>
    </row>
    <row r="50" spans="1:19" s="2" customFormat="1" ht="17.25" customHeight="1" x14ac:dyDescent="0.25">
      <c r="A50" s="19"/>
      <c r="B50" s="20"/>
      <c r="C50" s="175" t="s">
        <v>27</v>
      </c>
      <c r="D50" s="190" t="s">
        <v>73</v>
      </c>
      <c r="E50" s="93">
        <v>148.76</v>
      </c>
      <c r="F50" s="94">
        <v>5.91</v>
      </c>
      <c r="G50" s="94">
        <f>E50*F50</f>
        <v>879.17160000000001</v>
      </c>
      <c r="H50" s="94">
        <f>E50*45</f>
        <v>6694.2</v>
      </c>
      <c r="I50" s="94"/>
      <c r="J50" s="94"/>
      <c r="K50" s="94"/>
      <c r="L50" s="176"/>
      <c r="M50" s="176"/>
      <c r="N50" s="73"/>
      <c r="O50" s="73"/>
      <c r="P50" s="106">
        <v>0</v>
      </c>
      <c r="Q50" s="73"/>
      <c r="R50" s="52"/>
      <c r="S50" s="47"/>
    </row>
    <row r="51" spans="1:19" s="2" customFormat="1" ht="43.5" customHeight="1" x14ac:dyDescent="0.25">
      <c r="A51" s="17"/>
      <c r="B51" s="18"/>
      <c r="C51" s="110" t="s">
        <v>60</v>
      </c>
      <c r="D51" s="113" t="s">
        <v>74</v>
      </c>
      <c r="E51" s="89">
        <f>SUM(E48:E50)</f>
        <v>107527.33399999999</v>
      </c>
      <c r="F51" s="89"/>
      <c r="G51" s="87">
        <f t="shared" ref="G51:H51" si="12">SUM(G48:G50)</f>
        <v>306609.14898000006</v>
      </c>
      <c r="H51" s="87">
        <f t="shared" si="12"/>
        <v>2386526.3800000013</v>
      </c>
      <c r="I51" s="87"/>
      <c r="J51" s="87"/>
      <c r="K51" s="87"/>
      <c r="L51" s="112"/>
      <c r="M51" s="112"/>
      <c r="N51" s="76"/>
      <c r="O51" s="76"/>
      <c r="P51" s="105">
        <f>SUM(P48:P50)</f>
        <v>890482.1</v>
      </c>
      <c r="Q51" s="76"/>
      <c r="R51" s="49"/>
      <c r="S51" s="50"/>
    </row>
    <row r="52" spans="1:19" s="2" customFormat="1" ht="18.75" customHeight="1" x14ac:dyDescent="0.25">
      <c r="A52" s="19"/>
      <c r="B52" s="20"/>
      <c r="C52" s="175" t="s">
        <v>60</v>
      </c>
      <c r="D52" s="99" t="s">
        <v>76</v>
      </c>
      <c r="E52" s="93">
        <v>3783.8969999999999</v>
      </c>
      <c r="F52" s="94">
        <v>5.91</v>
      </c>
      <c r="G52" s="94">
        <f>E52*F52</f>
        <v>22362.831269999999</v>
      </c>
      <c r="H52" s="94">
        <f>E52*45</f>
        <v>170275.36499999999</v>
      </c>
      <c r="I52" s="94"/>
      <c r="J52" s="94"/>
      <c r="K52" s="94"/>
      <c r="L52" s="176"/>
      <c r="M52" s="176"/>
      <c r="N52" s="73"/>
      <c r="O52" s="73"/>
      <c r="P52" s="106">
        <v>0</v>
      </c>
      <c r="Q52" s="73"/>
      <c r="R52" s="52"/>
      <c r="S52" s="47"/>
    </row>
    <row r="53" spans="1:19" s="2" customFormat="1" ht="21.75" customHeight="1" x14ac:dyDescent="0.25">
      <c r="A53" s="19"/>
      <c r="B53" s="20"/>
      <c r="C53" s="175" t="s">
        <v>27</v>
      </c>
      <c r="D53" s="99" t="s">
        <v>76</v>
      </c>
      <c r="E53" s="93">
        <v>162.16</v>
      </c>
      <c r="F53" s="94">
        <v>5.91</v>
      </c>
      <c r="G53" s="94">
        <f t="shared" ref="G53" si="13">E53*F53</f>
        <v>958.36559999999997</v>
      </c>
      <c r="H53" s="94">
        <f t="shared" ref="H53" si="14">E53*45</f>
        <v>7297.2</v>
      </c>
      <c r="I53" s="94"/>
      <c r="J53" s="94"/>
      <c r="K53" s="94"/>
      <c r="L53" s="176"/>
      <c r="M53" s="176"/>
      <c r="N53" s="73"/>
      <c r="O53" s="73"/>
      <c r="P53" s="106"/>
      <c r="Q53" s="73"/>
      <c r="R53" s="52"/>
      <c r="S53" s="47"/>
    </row>
    <row r="54" spans="1:19" s="2" customFormat="1" ht="43.5" customHeight="1" x14ac:dyDescent="0.25">
      <c r="A54" s="19"/>
      <c r="B54" s="20"/>
      <c r="C54" s="175" t="s">
        <v>37</v>
      </c>
      <c r="D54" s="190"/>
      <c r="E54" s="93">
        <v>88.7</v>
      </c>
      <c r="F54" s="94">
        <v>0</v>
      </c>
      <c r="G54" s="94">
        <v>0</v>
      </c>
      <c r="H54" s="94">
        <v>0</v>
      </c>
      <c r="I54" s="94"/>
      <c r="J54" s="94"/>
      <c r="K54" s="94"/>
      <c r="L54" s="176"/>
      <c r="M54" s="176"/>
      <c r="N54" s="73"/>
      <c r="O54" s="73"/>
      <c r="P54" s="106"/>
      <c r="Q54" s="73"/>
      <c r="R54" s="52"/>
      <c r="S54" s="47"/>
    </row>
    <row r="55" spans="1:19" s="2" customFormat="1" ht="43.5" customHeight="1" x14ac:dyDescent="0.25">
      <c r="A55" s="17"/>
      <c r="B55" s="18"/>
      <c r="C55" s="110" t="s">
        <v>60</v>
      </c>
      <c r="D55" s="113" t="s">
        <v>77</v>
      </c>
      <c r="E55" s="89">
        <f>SUM(E51:E54)</f>
        <v>111562.09099999999</v>
      </c>
      <c r="F55" s="89"/>
      <c r="G55" s="87">
        <f>SUM(G51:G54)</f>
        <v>329930.3458500001</v>
      </c>
      <c r="H55" s="87">
        <f>SUM(H51:H54)</f>
        <v>2564098.9450000012</v>
      </c>
      <c r="I55" s="87"/>
      <c r="J55" s="87"/>
      <c r="K55" s="87"/>
      <c r="L55" s="112"/>
      <c r="M55" s="112"/>
      <c r="N55" s="76"/>
      <c r="O55" s="76"/>
      <c r="P55" s="105">
        <f>SUM(P51:P54)</f>
        <v>890482.1</v>
      </c>
      <c r="Q55" s="76"/>
      <c r="R55" s="49"/>
      <c r="S55" s="50"/>
    </row>
    <row r="56" spans="1:19" s="2" customFormat="1" ht="21.75" customHeight="1" x14ac:dyDescent="0.25">
      <c r="A56" s="19"/>
      <c r="B56" s="20"/>
      <c r="C56" s="175" t="s">
        <v>60</v>
      </c>
      <c r="D56" s="99" t="s">
        <v>78</v>
      </c>
      <c r="E56" s="93">
        <v>3029.567</v>
      </c>
      <c r="F56" s="94">
        <v>5.91</v>
      </c>
      <c r="G56" s="94">
        <f>E56*F56</f>
        <v>17904.740969999999</v>
      </c>
      <c r="H56" s="94">
        <f>E56*45</f>
        <v>136330.51500000001</v>
      </c>
      <c r="I56" s="94"/>
      <c r="J56" s="94"/>
      <c r="K56" s="94"/>
      <c r="L56" s="176"/>
      <c r="M56" s="176"/>
      <c r="N56" s="73"/>
      <c r="O56" s="73"/>
      <c r="P56" s="106">
        <v>15000</v>
      </c>
      <c r="Q56" s="73"/>
      <c r="R56" s="52"/>
      <c r="S56" s="47"/>
    </row>
    <row r="57" spans="1:19" s="2" customFormat="1" ht="22.5" customHeight="1" x14ac:dyDescent="0.25">
      <c r="A57" s="19"/>
      <c r="B57" s="20"/>
      <c r="C57" s="175" t="s">
        <v>27</v>
      </c>
      <c r="D57" s="99" t="s">
        <v>78</v>
      </c>
      <c r="E57" s="93">
        <v>184.92</v>
      </c>
      <c r="F57" s="94">
        <v>5.91</v>
      </c>
      <c r="G57" s="94">
        <f>E57*F57</f>
        <v>1092.8771999999999</v>
      </c>
      <c r="H57" s="94">
        <f>E57*45</f>
        <v>8321.4</v>
      </c>
      <c r="I57" s="94"/>
      <c r="J57" s="94"/>
      <c r="K57" s="94"/>
      <c r="L57" s="176"/>
      <c r="M57" s="176"/>
      <c r="N57" s="73"/>
      <c r="O57" s="73"/>
      <c r="P57" s="106"/>
      <c r="Q57" s="73"/>
      <c r="R57" s="52"/>
      <c r="S57" s="47"/>
    </row>
    <row r="58" spans="1:19" s="2" customFormat="1" ht="43.5" customHeight="1" x14ac:dyDescent="0.25">
      <c r="A58" s="17"/>
      <c r="B58" s="18"/>
      <c r="C58" s="110" t="s">
        <v>60</v>
      </c>
      <c r="D58" s="113" t="s">
        <v>79</v>
      </c>
      <c r="E58" s="89">
        <f>SUM(E55:E57)</f>
        <v>114776.57799999998</v>
      </c>
      <c r="F58" s="89"/>
      <c r="G58" s="87">
        <f t="shared" ref="G58:H58" si="15">SUM(G55:G57)</f>
        <v>348927.96402000007</v>
      </c>
      <c r="H58" s="87">
        <f t="shared" si="15"/>
        <v>2708750.8600000013</v>
      </c>
      <c r="I58" s="87"/>
      <c r="J58" s="87"/>
      <c r="K58" s="87"/>
      <c r="L58" s="87"/>
      <c r="M58" s="87"/>
      <c r="N58" s="87"/>
      <c r="O58" s="87"/>
      <c r="P58" s="87">
        <f t="shared" ref="P58" si="16">SUM(P55:P57)</f>
        <v>905482.1</v>
      </c>
      <c r="Q58" s="76"/>
      <c r="R58" s="49"/>
      <c r="S58" s="50"/>
    </row>
    <row r="59" spans="1:19" s="2" customFormat="1" ht="25.5" customHeight="1" x14ac:dyDescent="0.25">
      <c r="A59" s="19"/>
      <c r="B59" s="20"/>
      <c r="C59" s="175" t="s">
        <v>60</v>
      </c>
      <c r="D59" s="99" t="s">
        <v>82</v>
      </c>
      <c r="E59" s="93">
        <v>2764.011</v>
      </c>
      <c r="F59" s="94">
        <v>5.91</v>
      </c>
      <c r="G59" s="94">
        <f>E59*F59</f>
        <v>16335.30501</v>
      </c>
      <c r="H59" s="94">
        <f>E59*57</f>
        <v>157548.62700000001</v>
      </c>
      <c r="I59" s="94"/>
      <c r="J59" s="94"/>
      <c r="K59" s="94"/>
      <c r="L59" s="94"/>
      <c r="M59" s="94"/>
      <c r="N59" s="94"/>
      <c r="O59" s="94"/>
      <c r="P59" s="94">
        <v>297332.40000000002</v>
      </c>
      <c r="Q59" s="73"/>
      <c r="R59" s="52"/>
      <c r="S59" s="47"/>
    </row>
    <row r="60" spans="1:19" s="2" customFormat="1" ht="26.25" customHeight="1" x14ac:dyDescent="0.25">
      <c r="A60" s="19"/>
      <c r="B60" s="20"/>
      <c r="C60" s="175" t="s">
        <v>27</v>
      </c>
      <c r="D60" s="99" t="s">
        <v>82</v>
      </c>
      <c r="E60" s="93">
        <v>108.92</v>
      </c>
      <c r="F60" s="94">
        <v>5.91</v>
      </c>
      <c r="G60" s="94">
        <f>E60*F60</f>
        <v>643.71720000000005</v>
      </c>
      <c r="H60" s="94">
        <f>E60*57</f>
        <v>6208.4400000000005</v>
      </c>
      <c r="I60" s="94"/>
      <c r="J60" s="94"/>
      <c r="K60" s="94"/>
      <c r="L60" s="94"/>
      <c r="M60" s="94"/>
      <c r="N60" s="94"/>
      <c r="O60" s="94"/>
      <c r="P60" s="94"/>
      <c r="Q60" s="73"/>
      <c r="R60" s="52"/>
      <c r="S60" s="47"/>
    </row>
    <row r="61" spans="1:19" s="2" customFormat="1" ht="43.5" customHeight="1" x14ac:dyDescent="0.25">
      <c r="A61" s="17"/>
      <c r="B61" s="18"/>
      <c r="C61" s="110" t="s">
        <v>60</v>
      </c>
      <c r="D61" s="113" t="s">
        <v>81</v>
      </c>
      <c r="E61" s="89">
        <f>SUM(E58:E60)</f>
        <v>117649.50899999998</v>
      </c>
      <c r="F61" s="89"/>
      <c r="G61" s="87">
        <f>SUM(G58:G60)</f>
        <v>365906.9862300001</v>
      </c>
      <c r="H61" s="87">
        <f t="shared" ref="H61" si="17">SUM(H58:H60)</f>
        <v>2872507.9270000011</v>
      </c>
      <c r="I61" s="87"/>
      <c r="J61" s="87"/>
      <c r="K61" s="87"/>
      <c r="L61" s="87"/>
      <c r="M61" s="87"/>
      <c r="N61" s="87"/>
      <c r="O61" s="87"/>
      <c r="P61" s="87">
        <f>SUM(P58:P60)</f>
        <v>1202814.5</v>
      </c>
      <c r="Q61" s="87"/>
      <c r="R61" s="49"/>
      <c r="S61" s="50"/>
    </row>
    <row r="62" spans="1:19" s="2" customFormat="1" ht="27.75" customHeight="1" x14ac:dyDescent="0.25">
      <c r="A62" s="19"/>
      <c r="B62" s="20"/>
      <c r="C62" s="175" t="s">
        <v>60</v>
      </c>
      <c r="D62" s="99" t="s">
        <v>84</v>
      </c>
      <c r="E62" s="93">
        <v>3070.7260000000001</v>
      </c>
      <c r="F62" s="94">
        <v>5.91</v>
      </c>
      <c r="G62" s="94">
        <f>E62*F62</f>
        <v>18147.990659999999</v>
      </c>
      <c r="H62" s="94">
        <f>E62*57</f>
        <v>175031.38200000001</v>
      </c>
      <c r="I62" s="94"/>
      <c r="J62" s="94"/>
      <c r="K62" s="94"/>
      <c r="L62" s="94"/>
      <c r="M62" s="94"/>
      <c r="N62" s="94"/>
      <c r="O62" s="94"/>
      <c r="P62" s="94">
        <v>35640</v>
      </c>
      <c r="Q62" s="94"/>
      <c r="R62" s="52"/>
      <c r="S62" s="47"/>
    </row>
    <row r="63" spans="1:19" s="2" customFormat="1" ht="26.25" customHeight="1" x14ac:dyDescent="0.25">
      <c r="A63" s="19"/>
      <c r="B63" s="20"/>
      <c r="C63" s="175" t="s">
        <v>27</v>
      </c>
      <c r="D63" s="99" t="s">
        <v>85</v>
      </c>
      <c r="E63" s="93">
        <v>117.6</v>
      </c>
      <c r="F63" s="94">
        <v>5.91</v>
      </c>
      <c r="G63" s="94">
        <f>E63*F63</f>
        <v>695.01599999999996</v>
      </c>
      <c r="H63" s="94">
        <f>E63*57</f>
        <v>6703.2</v>
      </c>
      <c r="I63" s="94"/>
      <c r="J63" s="94"/>
      <c r="K63" s="94"/>
      <c r="L63" s="94"/>
      <c r="M63" s="94"/>
      <c r="N63" s="94"/>
      <c r="O63" s="94"/>
      <c r="P63" s="94"/>
      <c r="Q63" s="94"/>
      <c r="R63" s="52"/>
      <c r="S63" s="47"/>
    </row>
    <row r="64" spans="1:19" s="2" customFormat="1" ht="26.25" customHeight="1" x14ac:dyDescent="0.25">
      <c r="A64" s="19"/>
      <c r="B64" s="20"/>
      <c r="C64" s="175" t="s">
        <v>87</v>
      </c>
      <c r="D64" s="99"/>
      <c r="E64" s="93">
        <v>45.96</v>
      </c>
      <c r="F64" s="94"/>
      <c r="G64" s="94">
        <f>45.96*5.91</f>
        <v>271.62360000000001</v>
      </c>
      <c r="H64" s="94">
        <f>45.96*57</f>
        <v>2619.7200000000003</v>
      </c>
      <c r="I64" s="94"/>
      <c r="J64" s="94"/>
      <c r="K64" s="94"/>
      <c r="L64" s="94"/>
      <c r="M64" s="94"/>
      <c r="N64" s="94"/>
      <c r="O64" s="94"/>
      <c r="P64" s="94"/>
      <c r="Q64" s="94"/>
      <c r="R64" s="52"/>
      <c r="S64" s="47"/>
    </row>
    <row r="65" spans="1:19" s="2" customFormat="1" ht="26.25" customHeight="1" x14ac:dyDescent="0.25">
      <c r="A65" s="19"/>
      <c r="B65" s="20"/>
      <c r="C65" s="175" t="s">
        <v>60</v>
      </c>
      <c r="D65" s="99"/>
      <c r="E65" s="93"/>
      <c r="F65" s="94"/>
      <c r="G65" s="94"/>
      <c r="H65" s="94">
        <v>108119.56</v>
      </c>
      <c r="I65" s="94"/>
      <c r="J65" s="94"/>
      <c r="K65" s="94"/>
      <c r="L65" s="94"/>
      <c r="M65" s="94"/>
      <c r="N65" s="94"/>
      <c r="O65" s="94"/>
      <c r="P65" s="94"/>
      <c r="Q65" s="94"/>
      <c r="R65" s="52"/>
      <c r="S65" s="212" t="s">
        <v>88</v>
      </c>
    </row>
    <row r="66" spans="1:19" s="2" customFormat="1" ht="43.5" customHeight="1" x14ac:dyDescent="0.25">
      <c r="A66" s="17"/>
      <c r="B66" s="18"/>
      <c r="C66" s="110" t="s">
        <v>60</v>
      </c>
      <c r="D66" s="113" t="s">
        <v>86</v>
      </c>
      <c r="E66" s="89">
        <f>SUM(E61:E64)</f>
        <v>120883.79499999998</v>
      </c>
      <c r="F66" s="89"/>
      <c r="G66" s="87">
        <v>385021.62</v>
      </c>
      <c r="H66" s="87">
        <f>SUM(H61:H65)</f>
        <v>3164981.7890000017</v>
      </c>
      <c r="I66" s="87"/>
      <c r="J66" s="87"/>
      <c r="K66" s="87"/>
      <c r="L66" s="87"/>
      <c r="M66" s="87"/>
      <c r="N66" s="87"/>
      <c r="O66" s="87"/>
      <c r="P66" s="87">
        <f>SUM(P61:P62)</f>
        <v>1238454.5</v>
      </c>
      <c r="Q66" s="87"/>
      <c r="R66" s="49"/>
      <c r="S66" s="50"/>
    </row>
    <row r="67" spans="1:19" s="2" customFormat="1" ht="29.25" customHeight="1" x14ac:dyDescent="0.25">
      <c r="A67" s="19"/>
      <c r="B67" s="20"/>
      <c r="C67" s="175" t="s">
        <v>60</v>
      </c>
      <c r="D67" s="99" t="s">
        <v>89</v>
      </c>
      <c r="E67" s="93">
        <v>3693.1680000000001</v>
      </c>
      <c r="F67" s="94">
        <v>5.91</v>
      </c>
      <c r="G67" s="94">
        <f>E67*F67</f>
        <v>21826.622880000003</v>
      </c>
      <c r="H67" s="94">
        <f>E67*57</f>
        <v>210510.576</v>
      </c>
      <c r="I67" s="94"/>
      <c r="J67" s="94"/>
      <c r="K67" s="94"/>
      <c r="L67" s="94"/>
      <c r="M67" s="94"/>
      <c r="N67" s="94"/>
      <c r="O67" s="94"/>
      <c r="P67" s="94">
        <v>323328.59999999998</v>
      </c>
      <c r="Q67" s="94"/>
      <c r="R67" s="52"/>
      <c r="S67" s="47"/>
    </row>
    <row r="68" spans="1:19" s="2" customFormat="1" ht="27.75" customHeight="1" x14ac:dyDescent="0.25">
      <c r="A68" s="19"/>
      <c r="B68" s="20"/>
      <c r="C68" s="175" t="s">
        <v>27</v>
      </c>
      <c r="D68" s="99" t="s">
        <v>89</v>
      </c>
      <c r="E68" s="93">
        <v>215.94</v>
      </c>
      <c r="F68" s="94">
        <v>5.91</v>
      </c>
      <c r="G68" s="94">
        <f>E68*F68</f>
        <v>1276.2054000000001</v>
      </c>
      <c r="H68" s="94">
        <f>E68*57</f>
        <v>12308.58</v>
      </c>
      <c r="I68" s="94"/>
      <c r="J68" s="94"/>
      <c r="K68" s="94"/>
      <c r="L68" s="94"/>
      <c r="M68" s="94"/>
      <c r="N68" s="94"/>
      <c r="O68" s="94"/>
      <c r="P68" s="94"/>
      <c r="Q68" s="94"/>
      <c r="R68" s="52"/>
      <c r="S68" s="47"/>
    </row>
    <row r="69" spans="1:19" s="2" customFormat="1" ht="43.5" customHeight="1" x14ac:dyDescent="0.25">
      <c r="A69" s="19"/>
      <c r="B69" s="20"/>
      <c r="C69" s="175" t="s">
        <v>37</v>
      </c>
      <c r="D69" s="216"/>
      <c r="E69" s="93">
        <v>88.7</v>
      </c>
      <c r="F69" s="93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52"/>
      <c r="S69" s="47"/>
    </row>
    <row r="70" spans="1:19" s="2" customFormat="1" ht="43.5" customHeight="1" x14ac:dyDescent="0.25">
      <c r="A70" s="17"/>
      <c r="B70" s="18"/>
      <c r="C70" s="110" t="s">
        <v>60</v>
      </c>
      <c r="D70" s="113" t="s">
        <v>90</v>
      </c>
      <c r="E70" s="89">
        <f>SUM(E66:E69)</f>
        <v>124881.60299999999</v>
      </c>
      <c r="F70" s="89"/>
      <c r="G70" s="87">
        <f t="shared" ref="G70:P70" si="18">SUM(G66:G69)</f>
        <v>408124.44827999995</v>
      </c>
      <c r="H70" s="87">
        <f t="shared" si="18"/>
        <v>3387800.9450000017</v>
      </c>
      <c r="I70" s="87"/>
      <c r="J70" s="87"/>
      <c r="K70" s="87"/>
      <c r="L70" s="87"/>
      <c r="M70" s="87"/>
      <c r="N70" s="87"/>
      <c r="O70" s="87"/>
      <c r="P70" s="87">
        <f t="shared" si="18"/>
        <v>1561783.1</v>
      </c>
      <c r="Q70" s="87"/>
      <c r="R70" s="49"/>
      <c r="S70" s="50"/>
    </row>
    <row r="71" spans="1:19" s="2" customFormat="1" ht="28.5" customHeight="1" x14ac:dyDescent="0.25">
      <c r="A71" s="19"/>
      <c r="B71" s="20"/>
      <c r="C71" s="175" t="s">
        <v>60</v>
      </c>
      <c r="D71" s="99" t="s">
        <v>93</v>
      </c>
      <c r="E71" s="93">
        <v>3640.3119999999999</v>
      </c>
      <c r="F71" s="94">
        <v>5.91</v>
      </c>
      <c r="G71" s="94">
        <f>E71*F71</f>
        <v>21514.243920000001</v>
      </c>
      <c r="H71" s="94">
        <f>E71*57</f>
        <v>207497.78399999999</v>
      </c>
      <c r="I71" s="94"/>
      <c r="J71" s="94"/>
      <c r="K71" s="94"/>
      <c r="L71" s="94"/>
      <c r="M71" s="94"/>
      <c r="N71" s="94"/>
      <c r="O71" s="94"/>
      <c r="P71" s="94">
        <v>250000</v>
      </c>
      <c r="Q71" s="94"/>
      <c r="R71" s="52"/>
      <c r="S71" s="47"/>
    </row>
    <row r="72" spans="1:19" s="2" customFormat="1" ht="30.75" customHeight="1" x14ac:dyDescent="0.25">
      <c r="A72" s="19"/>
      <c r="B72" s="20"/>
      <c r="C72" s="175" t="s">
        <v>27</v>
      </c>
      <c r="D72" s="99" t="s">
        <v>93</v>
      </c>
      <c r="E72" s="93">
        <v>195.68</v>
      </c>
      <c r="F72" s="94">
        <v>5.91</v>
      </c>
      <c r="G72" s="94">
        <f>E72*F72</f>
        <v>1156.4688000000001</v>
      </c>
      <c r="H72" s="94">
        <f>E72*57</f>
        <v>11153.76</v>
      </c>
      <c r="I72" s="94"/>
      <c r="J72" s="94"/>
      <c r="K72" s="94"/>
      <c r="L72" s="94"/>
      <c r="M72" s="94"/>
      <c r="N72" s="94"/>
      <c r="O72" s="94"/>
      <c r="P72" s="94"/>
      <c r="Q72" s="94"/>
      <c r="R72" s="52"/>
      <c r="S72" s="47"/>
    </row>
    <row r="73" spans="1:19" s="2" customFormat="1" ht="43.5" customHeight="1" x14ac:dyDescent="0.25">
      <c r="A73" s="17"/>
      <c r="B73" s="18"/>
      <c r="C73" s="110" t="s">
        <v>60</v>
      </c>
      <c r="D73" s="113" t="s">
        <v>94</v>
      </c>
      <c r="E73" s="89">
        <f>SUM(E70:E72)</f>
        <v>128717.59499999999</v>
      </c>
      <c r="F73" s="89"/>
      <c r="G73" s="87">
        <f t="shared" ref="G73:H73" si="19">SUM(G70:G72)</f>
        <v>430795.16099999991</v>
      </c>
      <c r="H73" s="87">
        <f t="shared" si="19"/>
        <v>3606452.4890000015</v>
      </c>
      <c r="I73" s="87"/>
      <c r="J73" s="87"/>
      <c r="K73" s="87"/>
      <c r="L73" s="87"/>
      <c r="M73" s="87"/>
      <c r="N73" s="87"/>
      <c r="O73" s="87"/>
      <c r="P73" s="87">
        <f t="shared" ref="P73" si="20">SUM(P70:P72)</f>
        <v>1811783.1</v>
      </c>
      <c r="Q73" s="87"/>
      <c r="R73" s="49"/>
      <c r="S73" s="50"/>
    </row>
    <row r="74" spans="1:19" s="2" customFormat="1" ht="126.75" customHeight="1" x14ac:dyDescent="0.25">
      <c r="A74" s="19"/>
      <c r="B74" s="20"/>
      <c r="C74" s="175" t="s">
        <v>60</v>
      </c>
      <c r="D74" s="99" t="s">
        <v>96</v>
      </c>
      <c r="E74" s="93">
        <v>3060.5039999999999</v>
      </c>
      <c r="F74" s="94">
        <v>5.91</v>
      </c>
      <c r="G74" s="94">
        <f>E74*F74</f>
        <v>18087.57864</v>
      </c>
      <c r="H74" s="94">
        <v>282216.53000000003</v>
      </c>
      <c r="I74" s="94"/>
      <c r="J74" s="94"/>
      <c r="K74" s="94"/>
      <c r="L74" s="94"/>
      <c r="M74" s="94"/>
      <c r="N74" s="94"/>
      <c r="O74" s="94"/>
      <c r="P74" s="94">
        <v>0</v>
      </c>
      <c r="Q74" s="94"/>
      <c r="R74" s="52"/>
      <c r="S74" s="218" t="s">
        <v>107</v>
      </c>
    </row>
    <row r="75" spans="1:19" s="2" customFormat="1" ht="128.25" customHeight="1" x14ac:dyDescent="0.25">
      <c r="A75" s="19"/>
      <c r="B75" s="20"/>
      <c r="C75" s="175" t="s">
        <v>27</v>
      </c>
      <c r="D75" s="99" t="s">
        <v>96</v>
      </c>
      <c r="E75" s="93">
        <v>226.62</v>
      </c>
      <c r="F75" s="94">
        <v>5.91</v>
      </c>
      <c r="G75" s="94">
        <f>E75*F75</f>
        <v>1339.3242</v>
      </c>
      <c r="H75" s="94">
        <v>21326.62</v>
      </c>
      <c r="I75" s="94"/>
      <c r="J75" s="94"/>
      <c r="K75" s="94"/>
      <c r="L75" s="94"/>
      <c r="M75" s="94"/>
      <c r="N75" s="94"/>
      <c r="O75" s="94"/>
      <c r="P75" s="94"/>
      <c r="Q75" s="94"/>
      <c r="R75" s="52"/>
      <c r="S75" s="218" t="s">
        <v>108</v>
      </c>
    </row>
    <row r="76" spans="1:19" s="2" customFormat="1" ht="43.5" customHeight="1" x14ac:dyDescent="0.25">
      <c r="A76" s="17"/>
      <c r="B76" s="18"/>
      <c r="C76" s="110" t="s">
        <v>60</v>
      </c>
      <c r="D76" s="113" t="s">
        <v>97</v>
      </c>
      <c r="E76" s="89">
        <f>SUM(E73:E75)</f>
        <v>132004.71899999998</v>
      </c>
      <c r="F76" s="89"/>
      <c r="G76" s="87">
        <f t="shared" ref="G76:H76" si="21">SUM(G73:G75)</f>
        <v>450222.0638399999</v>
      </c>
      <c r="H76" s="87">
        <f t="shared" si="21"/>
        <v>3909995.6390000014</v>
      </c>
      <c r="I76" s="87"/>
      <c r="J76" s="87"/>
      <c r="K76" s="87"/>
      <c r="L76" s="87"/>
      <c r="M76" s="87"/>
      <c r="N76" s="87"/>
      <c r="O76" s="87"/>
      <c r="P76" s="87">
        <v>1811783.1</v>
      </c>
      <c r="Q76" s="87"/>
      <c r="R76" s="49"/>
      <c r="S76" s="50"/>
    </row>
    <row r="77" spans="1:19" s="2" customFormat="1" ht="32.25" customHeight="1" x14ac:dyDescent="0.25">
      <c r="A77" s="19"/>
      <c r="B77" s="20"/>
      <c r="C77" s="102" t="s">
        <v>60</v>
      </c>
      <c r="D77" s="222" t="s">
        <v>119</v>
      </c>
      <c r="E77" s="93">
        <v>3578.19</v>
      </c>
      <c r="F77" s="94">
        <v>5.91</v>
      </c>
      <c r="G77" s="94">
        <f>E77*F77</f>
        <v>21147.102900000002</v>
      </c>
      <c r="H77" s="94">
        <f>E77*69</f>
        <v>246895.11000000002</v>
      </c>
      <c r="I77" s="94"/>
      <c r="J77" s="94"/>
      <c r="K77" s="94"/>
      <c r="L77" s="94"/>
      <c r="M77" s="94"/>
      <c r="N77" s="94"/>
      <c r="O77" s="94"/>
      <c r="P77" s="94">
        <v>167115.75</v>
      </c>
      <c r="Q77" s="94"/>
      <c r="R77" s="52"/>
      <c r="S77" s="47"/>
    </row>
    <row r="78" spans="1:19" s="2" customFormat="1" ht="30" customHeight="1" x14ac:dyDescent="0.25">
      <c r="A78" s="19"/>
      <c r="B78" s="20"/>
      <c r="C78" s="102" t="s">
        <v>27</v>
      </c>
      <c r="D78" s="222" t="s">
        <v>119</v>
      </c>
      <c r="E78" s="93">
        <v>232.78</v>
      </c>
      <c r="F78" s="94">
        <v>5.91</v>
      </c>
      <c r="G78" s="94">
        <f>E78*F78</f>
        <v>1375.7298000000001</v>
      </c>
      <c r="H78" s="94">
        <f>E78*69</f>
        <v>16061.82</v>
      </c>
      <c r="I78" s="94"/>
      <c r="J78" s="94"/>
      <c r="K78" s="94"/>
      <c r="L78" s="94"/>
      <c r="M78" s="94"/>
      <c r="N78" s="94"/>
      <c r="O78" s="94"/>
      <c r="P78" s="94"/>
      <c r="Q78" s="94"/>
      <c r="R78" s="52"/>
      <c r="S78" s="47"/>
    </row>
    <row r="79" spans="1:19" s="2" customFormat="1" ht="30" customHeight="1" x14ac:dyDescent="0.25">
      <c r="A79" s="19"/>
      <c r="B79" s="20"/>
      <c r="C79" s="102" t="s">
        <v>60</v>
      </c>
      <c r="D79" s="222"/>
      <c r="E79" s="93"/>
      <c r="F79" s="94"/>
      <c r="G79" s="94"/>
      <c r="H79" s="94">
        <v>283211.76</v>
      </c>
      <c r="I79" s="94"/>
      <c r="J79" s="94"/>
      <c r="K79" s="94"/>
      <c r="L79" s="94"/>
      <c r="M79" s="94"/>
      <c r="N79" s="94"/>
      <c r="O79" s="94"/>
      <c r="P79" s="94"/>
      <c r="Q79" s="94"/>
      <c r="R79" s="52"/>
      <c r="S79" s="227" t="s">
        <v>130</v>
      </c>
    </row>
    <row r="80" spans="1:19" s="2" customFormat="1" ht="43.5" customHeight="1" x14ac:dyDescent="0.25">
      <c r="A80" s="17"/>
      <c r="B80" s="18"/>
      <c r="C80" s="110" t="s">
        <v>60</v>
      </c>
      <c r="D80" s="113" t="s">
        <v>120</v>
      </c>
      <c r="E80" s="89">
        <f>SUM(E76:E79)</f>
        <v>135815.68899999998</v>
      </c>
      <c r="F80" s="89"/>
      <c r="G80" s="87">
        <f t="shared" ref="G80:P80" si="22">SUM(G76:G79)</f>
        <v>472744.89653999987</v>
      </c>
      <c r="H80" s="87">
        <f t="shared" si="22"/>
        <v>4456164.3290000008</v>
      </c>
      <c r="I80" s="87"/>
      <c r="J80" s="87"/>
      <c r="K80" s="87"/>
      <c r="L80" s="87"/>
      <c r="M80" s="87"/>
      <c r="N80" s="87"/>
      <c r="O80" s="87"/>
      <c r="P80" s="87">
        <f t="shared" si="22"/>
        <v>1978898.85</v>
      </c>
      <c r="Q80" s="87"/>
      <c r="R80" s="49"/>
      <c r="S80" s="50"/>
    </row>
    <row r="81" spans="1:19" s="2" customFormat="1" ht="43.5" customHeight="1" x14ac:dyDescent="0.25">
      <c r="A81" s="19"/>
      <c r="B81" s="20"/>
      <c r="C81" s="175" t="s">
        <v>60</v>
      </c>
      <c r="D81" s="222" t="s">
        <v>139</v>
      </c>
      <c r="E81" s="93">
        <v>3922.4169999999999</v>
      </c>
      <c r="F81" s="94">
        <v>5.91</v>
      </c>
      <c r="G81" s="94">
        <f>SUM(E81*F81)</f>
        <v>23181.484469999999</v>
      </c>
      <c r="H81" s="94">
        <f>SUM(E81*69)</f>
        <v>270646.77299999999</v>
      </c>
      <c r="I81" s="94"/>
      <c r="J81" s="94"/>
      <c r="K81" s="94"/>
      <c r="L81" s="94"/>
      <c r="M81" s="94"/>
      <c r="N81" s="94"/>
      <c r="O81" s="94"/>
      <c r="P81" s="94">
        <v>294742.28999999998</v>
      </c>
      <c r="Q81" s="94"/>
      <c r="R81" s="52"/>
      <c r="S81" s="47"/>
    </row>
    <row r="82" spans="1:19" s="2" customFormat="1" ht="43.5" customHeight="1" x14ac:dyDescent="0.25">
      <c r="A82" s="19"/>
      <c r="B82" s="20"/>
      <c r="C82" s="175" t="s">
        <v>27</v>
      </c>
      <c r="D82" s="222" t="s">
        <v>139</v>
      </c>
      <c r="E82" s="93">
        <v>166.78</v>
      </c>
      <c r="F82" s="94">
        <v>5.91</v>
      </c>
      <c r="G82" s="94">
        <f>SUM(E82*F82)</f>
        <v>985.66980000000001</v>
      </c>
      <c r="H82" s="94">
        <f>SUM(E82*69)</f>
        <v>11507.82</v>
      </c>
      <c r="I82" s="94"/>
      <c r="J82" s="94"/>
      <c r="K82" s="94"/>
      <c r="L82" s="94"/>
      <c r="M82" s="94"/>
      <c r="N82" s="94"/>
      <c r="O82" s="94"/>
      <c r="P82" s="94"/>
      <c r="Q82" s="94"/>
      <c r="R82" s="52"/>
      <c r="S82" s="47"/>
    </row>
    <row r="83" spans="1:19" s="2" customFormat="1" ht="43.5" customHeight="1" x14ac:dyDescent="0.25">
      <c r="A83" s="17"/>
      <c r="B83" s="18"/>
      <c r="C83" s="110" t="s">
        <v>60</v>
      </c>
      <c r="D83" s="113" t="s">
        <v>140</v>
      </c>
      <c r="E83" s="89">
        <f>SUM(E80:E82)</f>
        <v>139904.88599999997</v>
      </c>
      <c r="F83" s="89"/>
      <c r="G83" s="87">
        <f t="shared" ref="G83:H83" si="23">SUM(G80:G82)</f>
        <v>496912.05080999987</v>
      </c>
      <c r="H83" s="87">
        <f t="shared" si="23"/>
        <v>4738318.9220000012</v>
      </c>
      <c r="I83" s="87"/>
      <c r="J83" s="87"/>
      <c r="K83" s="87"/>
      <c r="L83" s="87"/>
      <c r="M83" s="87"/>
      <c r="N83" s="87"/>
      <c r="O83" s="87"/>
      <c r="P83" s="87">
        <f>SUM(P80:P82)</f>
        <v>2273641.14</v>
      </c>
      <c r="Q83" s="87"/>
      <c r="R83" s="49"/>
      <c r="S83" s="50"/>
    </row>
    <row r="84" spans="1:19" s="2" customFormat="1" ht="93" customHeight="1" x14ac:dyDescent="0.25">
      <c r="A84" s="19"/>
      <c r="B84" s="20"/>
      <c r="C84" s="175" t="s">
        <v>170</v>
      </c>
      <c r="D84" s="222" t="s">
        <v>144</v>
      </c>
      <c r="E84" s="93">
        <v>3595.94</v>
      </c>
      <c r="F84" s="94">
        <v>5.91</v>
      </c>
      <c r="G84" s="94">
        <f>2346.49*5.91</f>
        <v>13867.755899999998</v>
      </c>
      <c r="H84" s="94">
        <f>2346.49*69</f>
        <v>161907.81</v>
      </c>
      <c r="I84" s="228">
        <f>1153.872*5.91</f>
        <v>6819.3835200000003</v>
      </c>
      <c r="J84" s="228">
        <f>1153.872*69</f>
        <v>79617.168000000005</v>
      </c>
      <c r="K84" s="228">
        <f>SUM(I84+J84)</f>
        <v>86436.551520000008</v>
      </c>
      <c r="L84" s="276" t="s">
        <v>208</v>
      </c>
      <c r="M84" s="277"/>
      <c r="N84" s="94"/>
      <c r="O84" s="94"/>
      <c r="P84" s="94">
        <v>1313670</v>
      </c>
      <c r="Q84" s="94"/>
      <c r="R84" s="52"/>
      <c r="S84" s="47"/>
    </row>
    <row r="85" spans="1:19" s="2" customFormat="1" ht="43.5" customHeight="1" x14ac:dyDescent="0.25">
      <c r="A85" s="17"/>
      <c r="B85" s="18"/>
      <c r="C85" s="110" t="s">
        <v>60</v>
      </c>
      <c r="D85" s="113" t="s">
        <v>145</v>
      </c>
      <c r="E85" s="89">
        <f>SUM(E83:E84)</f>
        <v>143500.82599999997</v>
      </c>
      <c r="F85" s="89"/>
      <c r="G85" s="87">
        <f>SUM(G83:G84)</f>
        <v>510779.80670999986</v>
      </c>
      <c r="H85" s="87">
        <f>SUM(H83:H84)</f>
        <v>4900226.7320000008</v>
      </c>
      <c r="I85" s="87"/>
      <c r="J85" s="87"/>
      <c r="K85" s="87"/>
      <c r="L85" s="87"/>
      <c r="M85" s="87"/>
      <c r="N85" s="87"/>
      <c r="O85" s="87"/>
      <c r="P85" s="87">
        <f>SUM(P83:P84)</f>
        <v>3587311.14</v>
      </c>
      <c r="Q85" s="87"/>
      <c r="R85" s="49"/>
      <c r="S85" s="50"/>
    </row>
    <row r="86" spans="1:19" s="2" customFormat="1" ht="43.5" customHeight="1" x14ac:dyDescent="0.25">
      <c r="A86" s="19"/>
      <c r="B86" s="20"/>
      <c r="C86" s="175" t="s">
        <v>170</v>
      </c>
      <c r="D86" s="222" t="s">
        <v>165</v>
      </c>
      <c r="E86" s="93">
        <v>3375.9279999999999</v>
      </c>
      <c r="F86" s="94">
        <v>5.91</v>
      </c>
      <c r="G86" s="94">
        <f>E86*F86</f>
        <v>19951.734479999999</v>
      </c>
      <c r="H86" s="94">
        <f>E86*82</f>
        <v>276826.09600000002</v>
      </c>
      <c r="I86" s="94"/>
      <c r="J86" s="94"/>
      <c r="K86" s="94"/>
      <c r="L86" s="94"/>
      <c r="M86" s="94"/>
      <c r="N86" s="94"/>
      <c r="O86" s="94"/>
      <c r="P86" s="220" t="s">
        <v>191</v>
      </c>
      <c r="Q86" s="94"/>
      <c r="R86" s="52"/>
      <c r="S86" s="47"/>
    </row>
    <row r="87" spans="1:19" s="2" customFormat="1" ht="32.25" customHeight="1" x14ac:dyDescent="0.25">
      <c r="A87" s="19"/>
      <c r="B87" s="20"/>
      <c r="C87" s="175" t="s">
        <v>60</v>
      </c>
      <c r="D87" s="222"/>
      <c r="E87" s="93"/>
      <c r="F87" s="94"/>
      <c r="G87" s="94"/>
      <c r="H87" s="94">
        <v>772864.76</v>
      </c>
      <c r="I87" s="94"/>
      <c r="J87" s="94"/>
      <c r="K87" s="94"/>
      <c r="L87" s="94"/>
      <c r="M87" s="94"/>
      <c r="N87" s="94"/>
      <c r="O87" s="94"/>
      <c r="P87" s="220"/>
      <c r="Q87" s="94"/>
      <c r="R87" s="52"/>
      <c r="S87" s="175" t="s">
        <v>193</v>
      </c>
    </row>
    <row r="88" spans="1:19" s="2" customFormat="1" ht="46.5" customHeight="1" x14ac:dyDescent="0.25">
      <c r="A88" s="17"/>
      <c r="B88" s="18"/>
      <c r="C88" s="110" t="s">
        <v>60</v>
      </c>
      <c r="D88" s="100" t="s">
        <v>167</v>
      </c>
      <c r="E88" s="89">
        <f>SUM(E85+E86)</f>
        <v>146876.75399999996</v>
      </c>
      <c r="F88" s="89"/>
      <c r="G88" s="87">
        <f>SUM(G85+G86)</f>
        <v>530731.5411899999</v>
      </c>
      <c r="H88" s="87">
        <f>SUM(H85:H87)</f>
        <v>5949917.5880000005</v>
      </c>
      <c r="I88" s="87"/>
      <c r="J88" s="87"/>
      <c r="K88" s="87"/>
      <c r="L88" s="87"/>
      <c r="M88" s="87"/>
      <c r="N88" s="87"/>
      <c r="O88" s="87"/>
      <c r="P88" s="221" t="s">
        <v>192</v>
      </c>
      <c r="Q88" s="87"/>
      <c r="R88" s="49"/>
      <c r="S88" s="50"/>
    </row>
    <row r="89" spans="1:19" s="2" customFormat="1" ht="43.5" customHeight="1" x14ac:dyDescent="0.25">
      <c r="A89" s="19"/>
      <c r="B89" s="20"/>
      <c r="C89" s="175" t="s">
        <v>170</v>
      </c>
      <c r="D89" s="222" t="s">
        <v>166</v>
      </c>
      <c r="E89" s="93">
        <v>3435.663</v>
      </c>
      <c r="F89" s="94">
        <v>5.91</v>
      </c>
      <c r="G89" s="94">
        <f>F89*E89</f>
        <v>20304.768329999999</v>
      </c>
      <c r="H89" s="94">
        <f>E89*82</f>
        <v>281724.36599999998</v>
      </c>
      <c r="I89" s="94"/>
      <c r="J89" s="94"/>
      <c r="K89" s="94"/>
      <c r="L89" s="94"/>
      <c r="M89" s="94"/>
      <c r="N89" s="94"/>
      <c r="O89" s="94"/>
      <c r="P89" s="94">
        <v>0</v>
      </c>
      <c r="Q89" s="94"/>
      <c r="R89" s="52"/>
      <c r="S89" s="47"/>
    </row>
    <row r="90" spans="1:19" s="2" customFormat="1" ht="43.5" customHeight="1" x14ac:dyDescent="0.25">
      <c r="A90" s="17"/>
      <c r="B90" s="18"/>
      <c r="C90" s="110" t="s">
        <v>60</v>
      </c>
      <c r="D90" s="113" t="s">
        <v>168</v>
      </c>
      <c r="E90" s="89">
        <f>SUM(E88:E89)</f>
        <v>150312.41699999996</v>
      </c>
      <c r="F90" s="89"/>
      <c r="G90" s="87">
        <f>SUM(G88:G89)</f>
        <v>551036.30951999989</v>
      </c>
      <c r="H90" s="87">
        <f>SUM(H88:H89)</f>
        <v>6231641.9540000008</v>
      </c>
      <c r="I90" s="87"/>
      <c r="J90" s="87"/>
      <c r="K90" s="87"/>
      <c r="L90" s="87"/>
      <c r="M90" s="87"/>
      <c r="N90" s="87"/>
      <c r="O90" s="87"/>
      <c r="P90" s="221" t="s">
        <v>192</v>
      </c>
      <c r="Q90" s="87"/>
      <c r="R90" s="49"/>
      <c r="S90" s="50"/>
    </row>
    <row r="91" spans="1:19" s="236" customFormat="1" ht="43.5" customHeight="1" x14ac:dyDescent="0.25">
      <c r="A91" s="229"/>
      <c r="B91" s="230"/>
      <c r="C91" s="175" t="s">
        <v>170</v>
      </c>
      <c r="D91" s="222" t="s">
        <v>195</v>
      </c>
      <c r="E91" s="231">
        <v>4082.2339999999999</v>
      </c>
      <c r="F91" s="94">
        <v>5.91</v>
      </c>
      <c r="G91" s="232">
        <f>E91*F91</f>
        <v>24126.002939999998</v>
      </c>
      <c r="H91" s="232">
        <f>E91*82</f>
        <v>334743.18799999997</v>
      </c>
      <c r="I91" s="232"/>
      <c r="J91" s="232"/>
      <c r="K91" s="232"/>
      <c r="L91" s="232"/>
      <c r="M91" s="232"/>
      <c r="N91" s="232"/>
      <c r="O91" s="232"/>
      <c r="P91" s="94">
        <v>0</v>
      </c>
      <c r="Q91" s="232"/>
      <c r="R91" s="234"/>
      <c r="S91" s="235"/>
    </row>
    <row r="92" spans="1:19" s="1" customFormat="1" ht="43.5" customHeight="1" x14ac:dyDescent="0.25">
      <c r="A92" s="17"/>
      <c r="B92" s="18"/>
      <c r="C92" s="110" t="s">
        <v>60</v>
      </c>
      <c r="D92" s="113" t="s">
        <v>196</v>
      </c>
      <c r="E92" s="89">
        <f>SUM(E90:E91)</f>
        <v>154394.65099999995</v>
      </c>
      <c r="F92" s="89"/>
      <c r="G92" s="87">
        <f>SUM(G90:G91)</f>
        <v>575162.31245999993</v>
      </c>
      <c r="H92" s="87">
        <f>SUM(H90:H91)</f>
        <v>6566385.1420000009</v>
      </c>
      <c r="I92" s="87"/>
      <c r="J92" s="87"/>
      <c r="K92" s="87"/>
      <c r="L92" s="87"/>
      <c r="M92" s="87"/>
      <c r="N92" s="87"/>
      <c r="O92" s="87"/>
      <c r="P92" s="221" t="s">
        <v>192</v>
      </c>
      <c r="Q92" s="87"/>
      <c r="R92" s="49"/>
      <c r="S92" s="50"/>
    </row>
    <row r="93" spans="1:19" s="236" customFormat="1" ht="43.5" customHeight="1" x14ac:dyDescent="0.25">
      <c r="A93" s="229"/>
      <c r="B93" s="230"/>
      <c r="C93" s="175" t="s">
        <v>170</v>
      </c>
      <c r="D93" s="222" t="s">
        <v>201</v>
      </c>
      <c r="E93" s="231">
        <v>3770.92</v>
      </c>
      <c r="F93" s="94">
        <v>5.91</v>
      </c>
      <c r="G93" s="232">
        <f>2570.337*5.91</f>
        <v>15190.69167</v>
      </c>
      <c r="H93" s="232">
        <f>2570.337*82</f>
        <v>210767.63399999999</v>
      </c>
      <c r="I93" s="232">
        <f>1200.583*5.91</f>
        <v>7095.4455300000009</v>
      </c>
      <c r="J93" s="232">
        <f>1200.583*82</f>
        <v>98447.806000000011</v>
      </c>
      <c r="K93" s="232"/>
      <c r="L93" s="232"/>
      <c r="M93" s="232"/>
      <c r="N93" s="232"/>
      <c r="O93" s="232"/>
      <c r="P93" s="94">
        <v>0</v>
      </c>
      <c r="Q93" s="232"/>
      <c r="R93" s="234"/>
      <c r="S93" s="235"/>
    </row>
    <row r="94" spans="1:19" s="1" customFormat="1" ht="43.5" customHeight="1" x14ac:dyDescent="0.25">
      <c r="A94" s="17"/>
      <c r="B94" s="18"/>
      <c r="C94" s="110" t="s">
        <v>60</v>
      </c>
      <c r="D94" s="113" t="s">
        <v>202</v>
      </c>
      <c r="E94" s="89">
        <f>SUM(E92:E93)</f>
        <v>158165.57099999997</v>
      </c>
      <c r="F94" s="89"/>
      <c r="G94" s="87">
        <f>SUM(G92:G93)</f>
        <v>590353.0041299999</v>
      </c>
      <c r="H94" s="87">
        <f>SUM(H92:H93)</f>
        <v>6777152.7760000005</v>
      </c>
      <c r="I94" s="87">
        <v>7095.45</v>
      </c>
      <c r="J94" s="87">
        <v>98447.81</v>
      </c>
      <c r="K94" s="87"/>
      <c r="L94" s="87"/>
      <c r="M94" s="87"/>
      <c r="N94" s="87"/>
      <c r="O94" s="87"/>
      <c r="P94" s="221" t="s">
        <v>192</v>
      </c>
      <c r="Q94" s="87"/>
      <c r="R94" s="49"/>
      <c r="S94" s="50"/>
    </row>
    <row r="95" spans="1:19" s="2" customFormat="1" x14ac:dyDescent="0.25">
      <c r="A95" s="22"/>
      <c r="B95" s="23"/>
      <c r="C95" s="108"/>
      <c r="D95" s="109"/>
      <c r="E95" s="107"/>
      <c r="F95" s="53"/>
      <c r="G95" s="35"/>
      <c r="H95" s="35"/>
      <c r="I95" s="35"/>
      <c r="J95" s="35"/>
      <c r="K95" s="35"/>
      <c r="L95" s="35"/>
      <c r="M95" s="35"/>
      <c r="N95" s="36"/>
      <c r="O95" s="36"/>
      <c r="P95" s="33"/>
      <c r="Q95" s="36"/>
      <c r="R95" s="54"/>
      <c r="S95" s="55"/>
    </row>
    <row r="96" spans="1:19" s="2" customFormat="1" ht="43.5" customHeight="1" x14ac:dyDescent="0.25">
      <c r="A96" s="19"/>
      <c r="B96" s="115" t="s">
        <v>22</v>
      </c>
      <c r="C96" s="116" t="s">
        <v>59</v>
      </c>
      <c r="D96" s="117">
        <v>2011</v>
      </c>
      <c r="E96" s="90">
        <v>4985</v>
      </c>
      <c r="F96" s="94"/>
      <c r="G96" s="94"/>
      <c r="H96" s="118">
        <v>14916.36</v>
      </c>
      <c r="I96" s="94"/>
      <c r="J96" s="118"/>
      <c r="K96" s="118"/>
      <c r="L96" s="94"/>
      <c r="M96" s="94"/>
      <c r="N96" s="95"/>
      <c r="O96" s="95"/>
      <c r="P96" s="94">
        <v>0</v>
      </c>
      <c r="Q96" s="30"/>
      <c r="R96" s="56"/>
      <c r="S96" s="47"/>
    </row>
    <row r="97" spans="1:20" ht="27.75" customHeight="1" x14ac:dyDescent="0.25">
      <c r="A97" s="15"/>
      <c r="B97" s="119"/>
      <c r="C97" s="116" t="s">
        <v>59</v>
      </c>
      <c r="D97" s="120">
        <v>2012</v>
      </c>
      <c r="E97" s="83">
        <v>4921.9399999999996</v>
      </c>
      <c r="F97" s="84"/>
      <c r="G97" s="118">
        <v>12766.42</v>
      </c>
      <c r="H97" s="118">
        <v>43460.44</v>
      </c>
      <c r="I97" s="85"/>
      <c r="J97" s="85"/>
      <c r="K97" s="84"/>
      <c r="L97" s="84"/>
      <c r="M97" s="84"/>
      <c r="N97" s="121"/>
      <c r="O97" s="121"/>
      <c r="P97" s="94">
        <v>0</v>
      </c>
      <c r="Q97" s="45"/>
      <c r="R97" s="57"/>
      <c r="S97" s="51"/>
    </row>
    <row r="98" spans="1:20" ht="36.75" customHeight="1" x14ac:dyDescent="0.25">
      <c r="A98" s="17"/>
      <c r="B98" s="122"/>
      <c r="C98" s="123" t="s">
        <v>59</v>
      </c>
      <c r="D98" s="96" t="s">
        <v>25</v>
      </c>
      <c r="E98" s="89">
        <v>9906.94</v>
      </c>
      <c r="F98" s="89"/>
      <c r="G98" s="87">
        <v>12766.42</v>
      </c>
      <c r="H98" s="87">
        <v>58376.800000000003</v>
      </c>
      <c r="I98" s="87"/>
      <c r="J98" s="87"/>
      <c r="K98" s="87"/>
      <c r="L98" s="87"/>
      <c r="M98" s="87"/>
      <c r="N98" s="124"/>
      <c r="O98" s="124"/>
      <c r="P98" s="87">
        <v>0</v>
      </c>
      <c r="Q98" s="48"/>
      <c r="R98" s="58"/>
      <c r="S98" s="50"/>
      <c r="T98" s="3"/>
    </row>
    <row r="99" spans="1:20" ht="25.5" x14ac:dyDescent="0.25">
      <c r="A99" s="15"/>
      <c r="B99" s="119"/>
      <c r="C99" s="116" t="s">
        <v>59</v>
      </c>
      <c r="D99" s="97">
        <v>2013</v>
      </c>
      <c r="E99" s="83">
        <v>4781</v>
      </c>
      <c r="F99" s="84"/>
      <c r="G99" s="118">
        <v>12615.76</v>
      </c>
      <c r="H99" s="118">
        <v>71680.5</v>
      </c>
      <c r="I99" s="118"/>
      <c r="J99" s="118"/>
      <c r="K99" s="84"/>
      <c r="L99" s="84"/>
      <c r="M99" s="84"/>
      <c r="N99" s="121"/>
      <c r="O99" s="121"/>
      <c r="P99" s="94">
        <v>0</v>
      </c>
      <c r="Q99" s="45"/>
      <c r="R99" s="57"/>
      <c r="S99" s="51"/>
    </row>
    <row r="100" spans="1:20" ht="36" customHeight="1" x14ac:dyDescent="0.25">
      <c r="A100" s="17"/>
      <c r="B100" s="122"/>
      <c r="C100" s="123" t="s">
        <v>59</v>
      </c>
      <c r="D100" s="96" t="s">
        <v>38</v>
      </c>
      <c r="E100" s="126">
        <v>14687.94</v>
      </c>
      <c r="F100" s="87"/>
      <c r="G100" s="87">
        <v>25382.18</v>
      </c>
      <c r="H100" s="87">
        <v>130057.3</v>
      </c>
      <c r="I100" s="87"/>
      <c r="J100" s="87"/>
      <c r="K100" s="87"/>
      <c r="L100" s="87"/>
      <c r="M100" s="87"/>
      <c r="N100" s="124"/>
      <c r="O100" s="124"/>
      <c r="P100" s="87">
        <v>0</v>
      </c>
      <c r="Q100" s="48"/>
      <c r="R100" s="58"/>
      <c r="S100" s="50"/>
    </row>
    <row r="101" spans="1:20" ht="25.5" x14ac:dyDescent="0.25">
      <c r="A101" s="15"/>
      <c r="B101" s="119"/>
      <c r="C101" s="116" t="s">
        <v>59</v>
      </c>
      <c r="D101" s="97">
        <v>2014</v>
      </c>
      <c r="E101" s="127">
        <v>4750</v>
      </c>
      <c r="F101" s="84"/>
      <c r="G101" s="182">
        <v>9911.66</v>
      </c>
      <c r="H101" s="182">
        <v>82539.539999999994</v>
      </c>
      <c r="I101" s="128"/>
      <c r="J101" s="125"/>
      <c r="K101" s="84"/>
      <c r="L101" s="84"/>
      <c r="M101" s="84"/>
      <c r="N101" s="121"/>
      <c r="O101" s="121"/>
      <c r="P101" s="94">
        <v>0</v>
      </c>
      <c r="Q101" s="45"/>
      <c r="R101" s="57"/>
      <c r="S101" s="51"/>
    </row>
    <row r="102" spans="1:20" ht="38.25" customHeight="1" x14ac:dyDescent="0.25">
      <c r="A102" s="17"/>
      <c r="B102" s="122"/>
      <c r="C102" s="123" t="s">
        <v>59</v>
      </c>
      <c r="D102" s="96" t="s">
        <v>24</v>
      </c>
      <c r="E102" s="126">
        <v>19437.939999999999</v>
      </c>
      <c r="F102" s="87"/>
      <c r="G102" s="87">
        <v>35293.839999999997</v>
      </c>
      <c r="H102" s="87">
        <v>212596.84</v>
      </c>
      <c r="I102" s="87"/>
      <c r="J102" s="87"/>
      <c r="K102" s="87"/>
      <c r="L102" s="87"/>
      <c r="M102" s="87"/>
      <c r="N102" s="124"/>
      <c r="O102" s="124"/>
      <c r="P102" s="87">
        <v>0</v>
      </c>
      <c r="Q102" s="48"/>
      <c r="R102" s="58"/>
      <c r="S102" s="50"/>
    </row>
    <row r="103" spans="1:20" ht="29.25" customHeight="1" x14ac:dyDescent="0.25">
      <c r="A103" s="15"/>
      <c r="B103" s="119"/>
      <c r="C103" s="116" t="s">
        <v>59</v>
      </c>
      <c r="D103" s="97">
        <v>2015</v>
      </c>
      <c r="E103" s="91">
        <v>3202.79</v>
      </c>
      <c r="F103" s="84">
        <v>2.64</v>
      </c>
      <c r="G103" s="106">
        <f>E103*F103</f>
        <v>8455.365600000001</v>
      </c>
      <c r="H103" s="106">
        <v>89678.12</v>
      </c>
      <c r="I103" s="92"/>
      <c r="J103" s="92"/>
      <c r="K103" s="84"/>
      <c r="L103" s="84"/>
      <c r="M103" s="84"/>
      <c r="N103" s="121"/>
      <c r="O103" s="121"/>
      <c r="P103" s="84" t="s">
        <v>55</v>
      </c>
      <c r="Q103" s="45"/>
      <c r="R103" s="57"/>
      <c r="S103" s="51"/>
    </row>
    <row r="104" spans="1:20" ht="39" customHeight="1" x14ac:dyDescent="0.25">
      <c r="A104" s="17"/>
      <c r="B104" s="122"/>
      <c r="C104" s="123" t="s">
        <v>59</v>
      </c>
      <c r="D104" s="96" t="s">
        <v>26</v>
      </c>
      <c r="E104" s="126">
        <v>22640.73</v>
      </c>
      <c r="F104" s="87"/>
      <c r="G104" s="87">
        <v>43749.21</v>
      </c>
      <c r="H104" s="87">
        <v>302274.96000000002</v>
      </c>
      <c r="I104" s="87"/>
      <c r="J104" s="87"/>
      <c r="K104" s="87"/>
      <c r="L104" s="87"/>
      <c r="M104" s="87"/>
      <c r="N104" s="124"/>
      <c r="O104" s="124"/>
      <c r="P104" s="87" t="s">
        <v>55</v>
      </c>
      <c r="Q104" s="48"/>
      <c r="R104" s="58"/>
      <c r="S104" s="50"/>
    </row>
    <row r="105" spans="1:20" ht="32.25" customHeight="1" x14ac:dyDescent="0.25">
      <c r="A105" s="15"/>
      <c r="B105" s="119"/>
      <c r="C105" s="116" t="s">
        <v>59</v>
      </c>
      <c r="D105" s="99" t="s">
        <v>29</v>
      </c>
      <c r="E105" s="91">
        <v>846.61599999999999</v>
      </c>
      <c r="F105" s="92">
        <v>5.91</v>
      </c>
      <c r="G105" s="94">
        <f>E105*F105</f>
        <v>5003.5005600000004</v>
      </c>
      <c r="H105" s="94">
        <v>30478.175999999999</v>
      </c>
      <c r="I105" s="84"/>
      <c r="J105" s="84"/>
      <c r="K105" s="84"/>
      <c r="L105" s="84"/>
      <c r="M105" s="84"/>
      <c r="N105" s="121"/>
      <c r="O105" s="121"/>
      <c r="P105" s="84">
        <v>0</v>
      </c>
      <c r="Q105" s="45"/>
      <c r="R105" s="57"/>
      <c r="S105" s="51"/>
    </row>
    <row r="106" spans="1:20" ht="38.25" x14ac:dyDescent="0.25">
      <c r="A106" s="17"/>
      <c r="B106" s="122"/>
      <c r="C106" s="123" t="s">
        <v>59</v>
      </c>
      <c r="D106" s="100" t="s">
        <v>30</v>
      </c>
      <c r="E106" s="126">
        <v>23487.346000000001</v>
      </c>
      <c r="F106" s="87"/>
      <c r="G106" s="87">
        <v>48752.71</v>
      </c>
      <c r="H106" s="87">
        <v>332753.14</v>
      </c>
      <c r="I106" s="87"/>
      <c r="J106" s="87"/>
      <c r="K106" s="87"/>
      <c r="L106" s="87"/>
      <c r="M106" s="87"/>
      <c r="N106" s="124"/>
      <c r="O106" s="124"/>
      <c r="P106" s="87" t="s">
        <v>55</v>
      </c>
      <c r="Q106" s="48"/>
      <c r="R106" s="58"/>
      <c r="S106" s="50"/>
    </row>
    <row r="107" spans="1:20" ht="25.5" x14ac:dyDescent="0.25">
      <c r="A107" s="15"/>
      <c r="B107" s="119"/>
      <c r="C107" s="116" t="s">
        <v>59</v>
      </c>
      <c r="D107" s="99" t="s">
        <v>31</v>
      </c>
      <c r="E107" s="91">
        <v>907.40300000000002</v>
      </c>
      <c r="F107" s="92">
        <v>5.91</v>
      </c>
      <c r="G107" s="94">
        <f>E107*F107</f>
        <v>5362.75173</v>
      </c>
      <c r="H107" s="94">
        <v>32666.508000000002</v>
      </c>
      <c r="I107" s="84"/>
      <c r="J107" s="84"/>
      <c r="K107" s="84"/>
      <c r="L107" s="84"/>
      <c r="M107" s="84"/>
      <c r="N107" s="121"/>
      <c r="O107" s="121"/>
      <c r="P107" s="84">
        <v>0</v>
      </c>
      <c r="Q107" s="45"/>
      <c r="R107" s="57"/>
      <c r="S107" s="51"/>
    </row>
    <row r="108" spans="1:20" ht="38.25" x14ac:dyDescent="0.25">
      <c r="A108" s="15"/>
      <c r="B108" s="119"/>
      <c r="C108" s="101" t="s">
        <v>39</v>
      </c>
      <c r="D108" s="104"/>
      <c r="E108" s="91">
        <v>23.4</v>
      </c>
      <c r="F108" s="84">
        <v>0</v>
      </c>
      <c r="G108" s="94">
        <v>0</v>
      </c>
      <c r="H108" s="94">
        <v>0</v>
      </c>
      <c r="I108" s="84"/>
      <c r="J108" s="84"/>
      <c r="K108" s="84"/>
      <c r="L108" s="84"/>
      <c r="M108" s="84"/>
      <c r="N108" s="121"/>
      <c r="O108" s="121"/>
      <c r="P108" s="84"/>
      <c r="Q108" s="45"/>
      <c r="R108" s="57"/>
      <c r="S108" s="51"/>
    </row>
    <row r="109" spans="1:20" ht="38.25" x14ac:dyDescent="0.25">
      <c r="A109" s="17"/>
      <c r="B109" s="122"/>
      <c r="C109" s="123" t="s">
        <v>59</v>
      </c>
      <c r="D109" s="100" t="s">
        <v>32</v>
      </c>
      <c r="E109" s="126">
        <v>24418.149000000001</v>
      </c>
      <c r="F109" s="87"/>
      <c r="G109" s="87">
        <v>54115.46</v>
      </c>
      <c r="H109" s="87">
        <v>365419.65</v>
      </c>
      <c r="I109" s="87"/>
      <c r="J109" s="87"/>
      <c r="K109" s="87"/>
      <c r="L109" s="87"/>
      <c r="M109" s="87"/>
      <c r="N109" s="124"/>
      <c r="O109" s="124"/>
      <c r="P109" s="87" t="s">
        <v>55</v>
      </c>
      <c r="Q109" s="48"/>
      <c r="R109" s="58"/>
      <c r="S109" s="50"/>
    </row>
    <row r="110" spans="1:20" ht="25.5" x14ac:dyDescent="0.25">
      <c r="A110" s="15"/>
      <c r="B110" s="119"/>
      <c r="C110" s="116" t="s">
        <v>59</v>
      </c>
      <c r="D110" s="99" t="s">
        <v>33</v>
      </c>
      <c r="E110" s="91">
        <v>916.74900000000002</v>
      </c>
      <c r="F110" s="92">
        <v>5.91</v>
      </c>
      <c r="G110" s="94">
        <f>E110*F110</f>
        <v>5417.9865900000004</v>
      </c>
      <c r="H110" s="94">
        <v>33002.959999999999</v>
      </c>
      <c r="I110" s="84"/>
      <c r="J110" s="84"/>
      <c r="K110" s="84"/>
      <c r="L110" s="84"/>
      <c r="M110" s="84"/>
      <c r="N110" s="121"/>
      <c r="O110" s="121"/>
      <c r="P110" s="84">
        <v>4800</v>
      </c>
      <c r="Q110" s="45"/>
      <c r="R110" s="57"/>
      <c r="S110" s="51"/>
    </row>
    <row r="111" spans="1:20" ht="38.25" x14ac:dyDescent="0.25">
      <c r="A111" s="17"/>
      <c r="B111" s="122"/>
      <c r="C111" s="123" t="s">
        <v>59</v>
      </c>
      <c r="D111" s="100" t="s">
        <v>35</v>
      </c>
      <c r="E111" s="126">
        <v>25334.898000000001</v>
      </c>
      <c r="F111" s="87"/>
      <c r="G111" s="87">
        <v>59533.45</v>
      </c>
      <c r="H111" s="87">
        <v>398422.61</v>
      </c>
      <c r="I111" s="87"/>
      <c r="J111" s="87"/>
      <c r="K111" s="87"/>
      <c r="L111" s="87"/>
      <c r="M111" s="87"/>
      <c r="N111" s="124"/>
      <c r="O111" s="124"/>
      <c r="P111" s="87">
        <v>172903.94</v>
      </c>
      <c r="Q111" s="48"/>
      <c r="R111" s="58"/>
      <c r="S111" s="50"/>
    </row>
    <row r="112" spans="1:20" ht="25.5" x14ac:dyDescent="0.25">
      <c r="A112" s="15"/>
      <c r="B112" s="119"/>
      <c r="C112" s="116" t="s">
        <v>59</v>
      </c>
      <c r="D112" s="99" t="s">
        <v>34</v>
      </c>
      <c r="E112" s="130">
        <v>855.72699999999998</v>
      </c>
      <c r="F112" s="92">
        <v>5.91</v>
      </c>
      <c r="G112" s="94">
        <f>E112*F112</f>
        <v>5057.3465699999997</v>
      </c>
      <c r="H112" s="94">
        <v>30806.171999999999</v>
      </c>
      <c r="I112" s="84"/>
      <c r="J112" s="84"/>
      <c r="K112" s="84"/>
      <c r="L112" s="84"/>
      <c r="M112" s="84"/>
      <c r="N112" s="121"/>
      <c r="O112" s="121"/>
      <c r="P112" s="84">
        <v>78932.399999999994</v>
      </c>
      <c r="Q112" s="45"/>
      <c r="R112" s="57"/>
      <c r="S112" s="51"/>
    </row>
    <row r="113" spans="1:19" ht="38.25" x14ac:dyDescent="0.25">
      <c r="A113" s="17"/>
      <c r="B113" s="122"/>
      <c r="C113" s="123" t="s">
        <v>59</v>
      </c>
      <c r="D113" s="100" t="s">
        <v>36</v>
      </c>
      <c r="E113" s="126">
        <v>26190.625</v>
      </c>
      <c r="F113" s="87"/>
      <c r="G113" s="87">
        <v>64590.8</v>
      </c>
      <c r="H113" s="87">
        <v>429228.78</v>
      </c>
      <c r="I113" s="87"/>
      <c r="J113" s="87"/>
      <c r="K113" s="87"/>
      <c r="L113" s="87"/>
      <c r="M113" s="87"/>
      <c r="N113" s="124"/>
      <c r="O113" s="124"/>
      <c r="P113" s="87">
        <v>251836.34</v>
      </c>
      <c r="Q113" s="48"/>
      <c r="R113" s="58"/>
      <c r="S113" s="50"/>
    </row>
    <row r="114" spans="1:19" s="2" customFormat="1" ht="25.5" x14ac:dyDescent="0.25">
      <c r="A114" s="19"/>
      <c r="B114" s="129"/>
      <c r="C114" s="116" t="s">
        <v>59</v>
      </c>
      <c r="D114" s="99" t="s">
        <v>57</v>
      </c>
      <c r="E114" s="130">
        <v>705.48800000000006</v>
      </c>
      <c r="F114" s="94">
        <v>5.91</v>
      </c>
      <c r="G114" s="94">
        <v>4965.6000000000004</v>
      </c>
      <c r="H114" s="94">
        <v>32769.919999999998</v>
      </c>
      <c r="I114" s="94"/>
      <c r="J114" s="94"/>
      <c r="K114" s="94"/>
      <c r="L114" s="94"/>
      <c r="M114" s="94"/>
      <c r="N114" s="95"/>
      <c r="O114" s="95"/>
      <c r="P114" s="94">
        <v>88532.4</v>
      </c>
      <c r="Q114" s="30"/>
      <c r="R114" s="56"/>
      <c r="S114" s="47"/>
    </row>
    <row r="115" spans="1:19" ht="38.25" x14ac:dyDescent="0.25">
      <c r="A115" s="17"/>
      <c r="B115" s="122"/>
      <c r="C115" s="123" t="s">
        <v>59</v>
      </c>
      <c r="D115" s="100" t="s">
        <v>58</v>
      </c>
      <c r="E115" s="126">
        <v>26896.133000000002</v>
      </c>
      <c r="F115" s="126"/>
      <c r="G115" s="105">
        <f>SUM(G113:G114)</f>
        <v>69556.400000000009</v>
      </c>
      <c r="H115" s="105">
        <f t="shared" ref="H115" si="24">SUM(H113:H114)</f>
        <v>461998.7</v>
      </c>
      <c r="I115" s="105"/>
      <c r="J115" s="105"/>
      <c r="K115" s="105"/>
      <c r="L115" s="87"/>
      <c r="M115" s="87"/>
      <c r="N115" s="124"/>
      <c r="O115" s="124"/>
      <c r="P115" s="87">
        <f>SUM(P113:P114)</f>
        <v>340368.74</v>
      </c>
      <c r="Q115" s="48"/>
      <c r="R115" s="58"/>
      <c r="S115" s="50"/>
    </row>
    <row r="116" spans="1:19" s="2" customFormat="1" ht="25.5" x14ac:dyDescent="0.25">
      <c r="A116" s="19"/>
      <c r="B116" s="129"/>
      <c r="C116" s="131" t="s">
        <v>59</v>
      </c>
      <c r="D116" s="99" t="s">
        <v>61</v>
      </c>
      <c r="E116" s="130">
        <v>916.58799999999997</v>
      </c>
      <c r="F116" s="94">
        <v>5.91</v>
      </c>
      <c r="G116" s="94">
        <f t="shared" ref="G116:G118" si="25">E116*F116</f>
        <v>5417.0350799999997</v>
      </c>
      <c r="H116" s="106">
        <v>36663.519999999997</v>
      </c>
      <c r="I116" s="106"/>
      <c r="J116" s="106"/>
      <c r="K116" s="106"/>
      <c r="L116" s="94"/>
      <c r="M116" s="94"/>
      <c r="N116" s="95"/>
      <c r="O116" s="95"/>
      <c r="P116" s="94">
        <v>0</v>
      </c>
      <c r="Q116" s="30"/>
      <c r="R116" s="56"/>
      <c r="S116" s="47"/>
    </row>
    <row r="117" spans="1:19" ht="38.25" x14ac:dyDescent="0.25">
      <c r="A117" s="17"/>
      <c r="B117" s="122"/>
      <c r="C117" s="123" t="s">
        <v>59</v>
      </c>
      <c r="D117" s="100" t="s">
        <v>63</v>
      </c>
      <c r="E117" s="126">
        <v>27812.721000000001</v>
      </c>
      <c r="F117" s="126"/>
      <c r="G117" s="105">
        <f>SUM(G115:G116)</f>
        <v>74973.43508000001</v>
      </c>
      <c r="H117" s="105">
        <f t="shared" ref="H117" si="26">SUM(H115:H116)</f>
        <v>498662.22000000003</v>
      </c>
      <c r="I117" s="105"/>
      <c r="J117" s="105"/>
      <c r="K117" s="105"/>
      <c r="L117" s="87"/>
      <c r="M117" s="87"/>
      <c r="N117" s="124"/>
      <c r="O117" s="124"/>
      <c r="P117" s="87">
        <v>340368.74</v>
      </c>
      <c r="Q117" s="48"/>
      <c r="R117" s="58"/>
      <c r="S117" s="50"/>
    </row>
    <row r="118" spans="1:19" s="2" customFormat="1" ht="25.5" x14ac:dyDescent="0.25">
      <c r="A118" s="19"/>
      <c r="B118" s="129"/>
      <c r="C118" s="131" t="s">
        <v>59</v>
      </c>
      <c r="D118" s="99" t="s">
        <v>64</v>
      </c>
      <c r="E118" s="130">
        <v>1154.587</v>
      </c>
      <c r="F118" s="94">
        <v>5.91</v>
      </c>
      <c r="G118" s="94">
        <f t="shared" si="25"/>
        <v>6823.6091699999997</v>
      </c>
      <c r="H118" s="106">
        <v>46183.48</v>
      </c>
      <c r="I118" s="106"/>
      <c r="J118" s="106"/>
      <c r="K118" s="106"/>
      <c r="L118" s="94"/>
      <c r="M118" s="94"/>
      <c r="N118" s="95"/>
      <c r="O118" s="95"/>
      <c r="P118" s="94">
        <v>0</v>
      </c>
      <c r="Q118" s="30"/>
      <c r="R118" s="56"/>
      <c r="S118" s="47"/>
    </row>
    <row r="119" spans="1:19" s="2" customFormat="1" ht="38.25" x14ac:dyDescent="0.25">
      <c r="A119" s="19"/>
      <c r="B119" s="129"/>
      <c r="C119" s="131" t="s">
        <v>39</v>
      </c>
      <c r="D119" s="104"/>
      <c r="E119" s="130">
        <v>25.26</v>
      </c>
      <c r="F119" s="106">
        <v>0</v>
      </c>
      <c r="G119" s="106">
        <v>0</v>
      </c>
      <c r="H119" s="106">
        <v>0</v>
      </c>
      <c r="I119" s="106"/>
      <c r="J119" s="106"/>
      <c r="K119" s="106"/>
      <c r="L119" s="94"/>
      <c r="M119" s="94"/>
      <c r="N119" s="95"/>
      <c r="O119" s="95"/>
      <c r="P119" s="94"/>
      <c r="Q119" s="30"/>
      <c r="R119" s="56"/>
      <c r="S119" s="47"/>
    </row>
    <row r="120" spans="1:19" ht="38.25" x14ac:dyDescent="0.25">
      <c r="A120" s="17"/>
      <c r="B120" s="122"/>
      <c r="C120" s="132" t="s">
        <v>59</v>
      </c>
      <c r="D120" s="100" t="s">
        <v>65</v>
      </c>
      <c r="E120" s="126">
        <v>28992.547999999999</v>
      </c>
      <c r="F120" s="126"/>
      <c r="G120" s="105">
        <f>SUM(G117:G118)</f>
        <v>81797.044250000006</v>
      </c>
      <c r="H120" s="105">
        <f t="shared" ref="H120" si="27">SUM(H117:H118)</f>
        <v>544845.70000000007</v>
      </c>
      <c r="I120" s="105"/>
      <c r="J120" s="105"/>
      <c r="K120" s="105"/>
      <c r="L120" s="87"/>
      <c r="M120" s="87"/>
      <c r="N120" s="124"/>
      <c r="O120" s="124"/>
      <c r="P120" s="87">
        <v>340368.74</v>
      </c>
      <c r="Q120" s="48"/>
      <c r="R120" s="58"/>
      <c r="S120" s="50"/>
    </row>
    <row r="121" spans="1:19" s="2" customFormat="1" ht="29.25" customHeight="1" x14ac:dyDescent="0.25">
      <c r="A121" s="19"/>
      <c r="B121" s="129"/>
      <c r="C121" s="131" t="s">
        <v>59</v>
      </c>
      <c r="D121" s="99" t="s">
        <v>70</v>
      </c>
      <c r="E121" s="130">
        <v>962.755</v>
      </c>
      <c r="F121" s="94">
        <v>5.91</v>
      </c>
      <c r="G121" s="106">
        <v>4893.72</v>
      </c>
      <c r="H121" s="106">
        <v>33959.699999999997</v>
      </c>
      <c r="I121" s="106"/>
      <c r="J121" s="106"/>
      <c r="K121" s="106"/>
      <c r="L121" s="94"/>
      <c r="M121" s="94"/>
      <c r="N121" s="95"/>
      <c r="O121" s="95"/>
      <c r="P121" s="94">
        <v>0</v>
      </c>
      <c r="Q121" s="30"/>
      <c r="R121" s="56"/>
      <c r="S121" s="47"/>
    </row>
    <row r="122" spans="1:19" ht="38.25" x14ac:dyDescent="0.25">
      <c r="A122" s="17"/>
      <c r="B122" s="122"/>
      <c r="C122" s="132" t="s">
        <v>59</v>
      </c>
      <c r="D122" s="100" t="s">
        <v>69</v>
      </c>
      <c r="E122" s="126">
        <v>29955.303</v>
      </c>
      <c r="F122" s="126"/>
      <c r="G122" s="105">
        <f t="shared" ref="G122:H122" si="28">SUM(G120:G121)</f>
        <v>86690.764250000007</v>
      </c>
      <c r="H122" s="105">
        <f t="shared" si="28"/>
        <v>578805.4</v>
      </c>
      <c r="I122" s="105"/>
      <c r="J122" s="105"/>
      <c r="K122" s="105"/>
      <c r="L122" s="87"/>
      <c r="M122" s="87"/>
      <c r="N122" s="124"/>
      <c r="O122" s="124"/>
      <c r="P122" s="87">
        <f>SUM(P120:P121)</f>
        <v>340368.74</v>
      </c>
      <c r="Q122" s="48"/>
      <c r="R122" s="58"/>
      <c r="S122" s="50"/>
    </row>
    <row r="123" spans="1:19" s="2" customFormat="1" ht="25.5" x14ac:dyDescent="0.25">
      <c r="A123" s="19"/>
      <c r="B123" s="129"/>
      <c r="C123" s="131" t="s">
        <v>59</v>
      </c>
      <c r="D123" s="99" t="s">
        <v>71</v>
      </c>
      <c r="E123" s="130">
        <v>707.91200000000003</v>
      </c>
      <c r="F123" s="94">
        <v>5.91</v>
      </c>
      <c r="G123" s="106">
        <f>E123*F123</f>
        <v>4183.7599200000004</v>
      </c>
      <c r="H123" s="106">
        <f>E123*45</f>
        <v>31856.04</v>
      </c>
      <c r="I123" s="106"/>
      <c r="J123" s="106"/>
      <c r="K123" s="106"/>
      <c r="L123" s="94"/>
      <c r="M123" s="94"/>
      <c r="N123" s="95"/>
      <c r="O123" s="95"/>
      <c r="P123" s="94">
        <v>129332.4</v>
      </c>
      <c r="Q123" s="30"/>
      <c r="R123" s="56"/>
      <c r="S123" s="47"/>
    </row>
    <row r="124" spans="1:19" ht="42" customHeight="1" x14ac:dyDescent="0.25">
      <c r="A124" s="17"/>
      <c r="B124" s="122"/>
      <c r="C124" s="132" t="s">
        <v>59</v>
      </c>
      <c r="D124" s="100" t="s">
        <v>72</v>
      </c>
      <c r="E124" s="126">
        <f>SUM(E122:E123)</f>
        <v>30663.215</v>
      </c>
      <c r="F124" s="126"/>
      <c r="G124" s="105">
        <f>SUM(G122:G123)</f>
        <v>90874.524170000004</v>
      </c>
      <c r="H124" s="105">
        <f>SUM(H122:H123)</f>
        <v>610661.44000000006</v>
      </c>
      <c r="I124" s="105"/>
      <c r="J124" s="105"/>
      <c r="K124" s="105"/>
      <c r="L124" s="87"/>
      <c r="M124" s="87"/>
      <c r="N124" s="124"/>
      <c r="O124" s="124"/>
      <c r="P124" s="87">
        <f>SUM(P122:P123)</f>
        <v>469701.14</v>
      </c>
      <c r="Q124" s="48"/>
      <c r="R124" s="58"/>
      <c r="S124" s="50"/>
    </row>
    <row r="125" spans="1:19" s="2" customFormat="1" ht="33" customHeight="1" x14ac:dyDescent="0.25">
      <c r="A125" s="19"/>
      <c r="B125" s="129"/>
      <c r="C125" s="131" t="s">
        <v>59</v>
      </c>
      <c r="D125" s="99" t="s">
        <v>73</v>
      </c>
      <c r="E125" s="130">
        <v>1022.022</v>
      </c>
      <c r="F125" s="94">
        <v>5.91</v>
      </c>
      <c r="G125" s="106">
        <f>E125*F125</f>
        <v>6040.15002</v>
      </c>
      <c r="H125" s="106">
        <f>E125*45</f>
        <v>45990.990000000005</v>
      </c>
      <c r="I125" s="106"/>
      <c r="J125" s="106"/>
      <c r="K125" s="106"/>
      <c r="L125" s="94"/>
      <c r="M125" s="94"/>
      <c r="N125" s="95"/>
      <c r="O125" s="95"/>
      <c r="P125" s="94">
        <v>40385</v>
      </c>
      <c r="Q125" s="30"/>
      <c r="R125" s="56"/>
      <c r="S125" s="47"/>
    </row>
    <row r="126" spans="1:19" ht="42" customHeight="1" x14ac:dyDescent="0.25">
      <c r="A126" s="17"/>
      <c r="B126" s="122"/>
      <c r="C126" s="132" t="s">
        <v>59</v>
      </c>
      <c r="D126" s="100" t="s">
        <v>74</v>
      </c>
      <c r="E126" s="126">
        <f>SUM(E124:E125)</f>
        <v>31685.237000000001</v>
      </c>
      <c r="F126" s="126"/>
      <c r="G126" s="105">
        <f>SUM(G124:G125)</f>
        <v>96914.674190000005</v>
      </c>
      <c r="H126" s="105">
        <f>SUM(H124:H125)</f>
        <v>656652.43000000005</v>
      </c>
      <c r="I126" s="105"/>
      <c r="J126" s="105"/>
      <c r="K126" s="105"/>
      <c r="L126" s="87"/>
      <c r="M126" s="87"/>
      <c r="N126" s="124"/>
      <c r="O126" s="124"/>
      <c r="P126" s="87">
        <f>SUM(P124:P125)</f>
        <v>510086.14</v>
      </c>
      <c r="Q126" s="48"/>
      <c r="R126" s="58"/>
      <c r="S126" s="50"/>
    </row>
    <row r="127" spans="1:19" s="2" customFormat="1" ht="27" customHeight="1" x14ac:dyDescent="0.25">
      <c r="A127" s="19"/>
      <c r="B127" s="129"/>
      <c r="C127" s="131" t="s">
        <v>59</v>
      </c>
      <c r="D127" s="99" t="s">
        <v>76</v>
      </c>
      <c r="E127" s="130">
        <v>1091.2829999999999</v>
      </c>
      <c r="F127" s="94">
        <v>5.91</v>
      </c>
      <c r="G127" s="106">
        <f>E127*F127</f>
        <v>6449.4825299999993</v>
      </c>
      <c r="H127" s="106">
        <f>E127*45</f>
        <v>49107.734999999993</v>
      </c>
      <c r="I127" s="106"/>
      <c r="J127" s="106"/>
      <c r="K127" s="106"/>
      <c r="L127" s="94"/>
      <c r="M127" s="94"/>
      <c r="N127" s="95"/>
      <c r="O127" s="95"/>
      <c r="P127" s="94">
        <v>0</v>
      </c>
      <c r="Q127" s="30"/>
      <c r="R127" s="56"/>
      <c r="S127" s="47"/>
    </row>
    <row r="128" spans="1:19" s="2" customFormat="1" ht="42" customHeight="1" x14ac:dyDescent="0.25">
      <c r="A128" s="19"/>
      <c r="B128" s="129"/>
      <c r="C128" s="131" t="s">
        <v>39</v>
      </c>
      <c r="D128" s="104"/>
      <c r="E128" s="130">
        <v>25.85</v>
      </c>
      <c r="F128" s="94">
        <v>0</v>
      </c>
      <c r="G128" s="94">
        <v>0</v>
      </c>
      <c r="H128" s="94">
        <v>0</v>
      </c>
      <c r="I128" s="94"/>
      <c r="J128" s="94"/>
      <c r="K128" s="94"/>
      <c r="L128" s="94"/>
      <c r="M128" s="94"/>
      <c r="N128" s="95"/>
      <c r="O128" s="95"/>
      <c r="P128" s="94"/>
      <c r="Q128" s="30"/>
      <c r="R128" s="56"/>
      <c r="S128" s="47"/>
    </row>
    <row r="129" spans="1:19" ht="42" customHeight="1" x14ac:dyDescent="0.25">
      <c r="A129" s="17"/>
      <c r="B129" s="122"/>
      <c r="C129" s="132" t="s">
        <v>59</v>
      </c>
      <c r="D129" s="100" t="s">
        <v>77</v>
      </c>
      <c r="E129" s="126">
        <f>SUM(E126:E128)</f>
        <v>32802.370000000003</v>
      </c>
      <c r="F129" s="126"/>
      <c r="G129" s="105">
        <f t="shared" ref="G129:H129" si="29">SUM(G126:G128)</f>
        <v>103364.15672</v>
      </c>
      <c r="H129" s="105">
        <f t="shared" si="29"/>
        <v>705760.16500000004</v>
      </c>
      <c r="I129" s="105"/>
      <c r="J129" s="105"/>
      <c r="K129" s="105"/>
      <c r="L129" s="87"/>
      <c r="M129" s="87"/>
      <c r="N129" s="124"/>
      <c r="O129" s="124"/>
      <c r="P129" s="87">
        <f>SUM(P126:P128)</f>
        <v>510086.14</v>
      </c>
      <c r="Q129" s="48"/>
      <c r="R129" s="58"/>
      <c r="S129" s="50"/>
    </row>
    <row r="130" spans="1:19" s="2" customFormat="1" ht="29.25" customHeight="1" x14ac:dyDescent="0.25">
      <c r="A130" s="19"/>
      <c r="B130" s="129"/>
      <c r="C130" s="131" t="s">
        <v>59</v>
      </c>
      <c r="D130" s="99" t="s">
        <v>78</v>
      </c>
      <c r="E130" s="130">
        <v>862.673</v>
      </c>
      <c r="F130" s="94">
        <v>5.91</v>
      </c>
      <c r="G130" s="106">
        <f>E130*F130</f>
        <v>5098.39743</v>
      </c>
      <c r="H130" s="106">
        <f>E130*45</f>
        <v>38820.285000000003</v>
      </c>
      <c r="I130" s="106"/>
      <c r="J130" s="106"/>
      <c r="K130" s="106"/>
      <c r="L130" s="94"/>
      <c r="M130" s="94"/>
      <c r="N130" s="95"/>
      <c r="O130" s="95"/>
      <c r="P130" s="94">
        <v>15000</v>
      </c>
      <c r="Q130" s="30"/>
      <c r="R130" s="56"/>
      <c r="S130" s="47"/>
    </row>
    <row r="131" spans="1:19" ht="42" customHeight="1" x14ac:dyDescent="0.25">
      <c r="A131" s="17"/>
      <c r="B131" s="122"/>
      <c r="C131" s="132" t="s">
        <v>59</v>
      </c>
      <c r="D131" s="100" t="s">
        <v>79</v>
      </c>
      <c r="E131" s="126">
        <f>SUM(E129:E130)</f>
        <v>33665.043000000005</v>
      </c>
      <c r="F131" s="126"/>
      <c r="G131" s="105">
        <f>SUM(G129:G130)</f>
        <v>108462.55415</v>
      </c>
      <c r="H131" s="105">
        <f>SUM(H129:H130)</f>
        <v>744580.45000000007</v>
      </c>
      <c r="I131" s="105"/>
      <c r="J131" s="105"/>
      <c r="K131" s="105"/>
      <c r="L131" s="105"/>
      <c r="M131" s="105"/>
      <c r="N131" s="105"/>
      <c r="O131" s="105"/>
      <c r="P131" s="105">
        <f>SUM(P129:P130)</f>
        <v>525086.14</v>
      </c>
      <c r="Q131" s="48"/>
      <c r="R131" s="58"/>
      <c r="S131" s="50"/>
    </row>
    <row r="132" spans="1:19" s="2" customFormat="1" ht="30" customHeight="1" x14ac:dyDescent="0.25">
      <c r="A132" s="19"/>
      <c r="B132" s="129"/>
      <c r="C132" s="131" t="s">
        <v>59</v>
      </c>
      <c r="D132" s="99" t="s">
        <v>82</v>
      </c>
      <c r="E132" s="130">
        <v>782.74900000000002</v>
      </c>
      <c r="F132" s="94">
        <v>5.91</v>
      </c>
      <c r="G132" s="106">
        <f>E132*F132</f>
        <v>4626.0465899999999</v>
      </c>
      <c r="H132" s="106">
        <f>E132*57</f>
        <v>44616.692999999999</v>
      </c>
      <c r="I132" s="106"/>
      <c r="J132" s="106"/>
      <c r="K132" s="106"/>
      <c r="L132" s="106"/>
      <c r="M132" s="106"/>
      <c r="N132" s="106"/>
      <c r="O132" s="106"/>
      <c r="P132" s="106">
        <v>0</v>
      </c>
      <c r="Q132" s="30"/>
      <c r="R132" s="56"/>
      <c r="S132" s="47"/>
    </row>
    <row r="133" spans="1:19" s="2" customFormat="1" ht="30" customHeight="1" x14ac:dyDescent="0.25">
      <c r="A133" s="19"/>
      <c r="B133" s="129"/>
      <c r="C133" s="131" t="s">
        <v>87</v>
      </c>
      <c r="D133" s="99"/>
      <c r="E133" s="130">
        <v>16.38</v>
      </c>
      <c r="F133" s="94"/>
      <c r="G133" s="106">
        <f>16.38*5.91</f>
        <v>96.805799999999991</v>
      </c>
      <c r="H133" s="106">
        <f>16.38*57</f>
        <v>933.66</v>
      </c>
      <c r="I133" s="106"/>
      <c r="J133" s="106"/>
      <c r="K133" s="106"/>
      <c r="L133" s="106"/>
      <c r="M133" s="106"/>
      <c r="N133" s="106"/>
      <c r="O133" s="106"/>
      <c r="P133" s="106"/>
      <c r="Q133" s="30"/>
      <c r="R133" s="56"/>
      <c r="S133" s="47"/>
    </row>
    <row r="134" spans="1:19" ht="42" customHeight="1" x14ac:dyDescent="0.25">
      <c r="A134" s="17"/>
      <c r="B134" s="122"/>
      <c r="C134" s="132" t="s">
        <v>59</v>
      </c>
      <c r="D134" s="100" t="s">
        <v>81</v>
      </c>
      <c r="E134" s="126">
        <f>SUM(E131:E133)</f>
        <v>34464.172000000006</v>
      </c>
      <c r="F134" s="126"/>
      <c r="G134" s="105">
        <f t="shared" ref="G134:H134" si="30">SUM(G131:G133)</f>
        <v>113185.40654</v>
      </c>
      <c r="H134" s="105">
        <f t="shared" si="30"/>
        <v>790130.80300000007</v>
      </c>
      <c r="I134" s="105"/>
      <c r="J134" s="105"/>
      <c r="K134" s="105"/>
      <c r="L134" s="105"/>
      <c r="M134" s="105"/>
      <c r="N134" s="105"/>
      <c r="O134" s="105"/>
      <c r="P134" s="105">
        <v>525086.14</v>
      </c>
      <c r="Q134" s="48"/>
      <c r="R134" s="58"/>
      <c r="S134" s="50"/>
    </row>
    <row r="135" spans="1:19" s="2" customFormat="1" ht="28.5" customHeight="1" x14ac:dyDescent="0.25">
      <c r="A135" s="19"/>
      <c r="B135" s="129"/>
      <c r="C135" s="131" t="s">
        <v>59</v>
      </c>
      <c r="D135" s="99" t="s">
        <v>84</v>
      </c>
      <c r="E135" s="130">
        <v>916.85400000000004</v>
      </c>
      <c r="F135" s="94">
        <v>5.91</v>
      </c>
      <c r="G135" s="106">
        <f>E135*F135</f>
        <v>5418.6071400000001</v>
      </c>
      <c r="H135" s="106">
        <f>E135*57</f>
        <v>52260.678</v>
      </c>
      <c r="I135" s="106"/>
      <c r="J135" s="106"/>
      <c r="K135" s="106"/>
      <c r="L135" s="106"/>
      <c r="M135" s="106"/>
      <c r="N135" s="106"/>
      <c r="O135" s="106"/>
      <c r="P135" s="106">
        <v>11880</v>
      </c>
      <c r="Q135" s="30"/>
      <c r="R135" s="56"/>
      <c r="S135" s="47"/>
    </row>
    <row r="136" spans="1:19" s="2" customFormat="1" ht="42" customHeight="1" x14ac:dyDescent="0.25">
      <c r="A136" s="19"/>
      <c r="B136" s="129"/>
      <c r="C136" s="131"/>
      <c r="D136" s="99"/>
      <c r="E136" s="130"/>
      <c r="F136" s="94"/>
      <c r="G136" s="106"/>
      <c r="H136" s="106">
        <v>37013.769999999997</v>
      </c>
      <c r="I136" s="106"/>
      <c r="J136" s="106"/>
      <c r="K136" s="106"/>
      <c r="L136" s="106"/>
      <c r="M136" s="106"/>
      <c r="N136" s="106"/>
      <c r="O136" s="106"/>
      <c r="P136" s="106"/>
      <c r="Q136" s="30"/>
      <c r="R136" s="56"/>
      <c r="S136" s="227" t="s">
        <v>88</v>
      </c>
    </row>
    <row r="137" spans="1:19" ht="39" customHeight="1" x14ac:dyDescent="0.25">
      <c r="A137" s="17"/>
      <c r="B137" s="122"/>
      <c r="C137" s="132" t="s">
        <v>59</v>
      </c>
      <c r="D137" s="100" t="s">
        <v>86</v>
      </c>
      <c r="E137" s="126">
        <f>SUM(E134:E135)</f>
        <v>35381.026000000005</v>
      </c>
      <c r="F137" s="126"/>
      <c r="G137" s="105">
        <f t="shared" ref="G137" si="31">SUM(G134:G135)</f>
        <v>118604.01368</v>
      </c>
      <c r="H137" s="105">
        <f>SUM(H134:H136)</f>
        <v>879405.25100000005</v>
      </c>
      <c r="I137" s="105"/>
      <c r="J137" s="105"/>
      <c r="K137" s="105"/>
      <c r="L137" s="105"/>
      <c r="M137" s="105"/>
      <c r="N137" s="105"/>
      <c r="O137" s="105"/>
      <c r="P137" s="105">
        <f>SUM(P134:P135)</f>
        <v>536966.14</v>
      </c>
      <c r="Q137" s="48"/>
      <c r="R137" s="58"/>
      <c r="S137" s="50"/>
    </row>
    <row r="138" spans="1:19" s="2" customFormat="1" ht="29.25" customHeight="1" x14ac:dyDescent="0.25">
      <c r="A138" s="19"/>
      <c r="B138" s="129"/>
      <c r="C138" s="131" t="s">
        <v>59</v>
      </c>
      <c r="D138" s="99" t="s">
        <v>89</v>
      </c>
      <c r="E138" s="130">
        <v>1075.2919999999999</v>
      </c>
      <c r="F138" s="94">
        <v>5.91</v>
      </c>
      <c r="G138" s="106">
        <f>E138*F138</f>
        <v>6354.9757199999995</v>
      </c>
      <c r="H138" s="106">
        <f>E138*57</f>
        <v>61291.643999999993</v>
      </c>
      <c r="I138" s="106"/>
      <c r="J138" s="106"/>
      <c r="K138" s="106"/>
      <c r="L138" s="106"/>
      <c r="M138" s="106"/>
      <c r="N138" s="106"/>
      <c r="O138" s="106"/>
      <c r="P138" s="106">
        <v>107074.2</v>
      </c>
      <c r="Q138" s="30"/>
      <c r="R138" s="56"/>
      <c r="S138" s="47"/>
    </row>
    <row r="139" spans="1:19" s="2" customFormat="1" ht="39" customHeight="1" x14ac:dyDescent="0.25">
      <c r="A139" s="19"/>
      <c r="B139" s="129"/>
      <c r="C139" s="131" t="s">
        <v>39</v>
      </c>
      <c r="D139" s="104"/>
      <c r="E139" s="130">
        <v>24.38</v>
      </c>
      <c r="F139" s="130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30"/>
      <c r="R139" s="56"/>
      <c r="S139" s="47"/>
    </row>
    <row r="140" spans="1:19" ht="39" customHeight="1" x14ac:dyDescent="0.25">
      <c r="A140" s="17"/>
      <c r="B140" s="122"/>
      <c r="C140" s="132" t="s">
        <v>59</v>
      </c>
      <c r="D140" s="100" t="s">
        <v>90</v>
      </c>
      <c r="E140" s="126">
        <f>SUM(E137:E139)</f>
        <v>36480.698000000004</v>
      </c>
      <c r="F140" s="126"/>
      <c r="G140" s="105">
        <f t="shared" ref="G140:P140" si="32">SUM(G137:G139)</f>
        <v>124958.98940000001</v>
      </c>
      <c r="H140" s="105">
        <f t="shared" si="32"/>
        <v>940696.89500000002</v>
      </c>
      <c r="I140" s="105"/>
      <c r="J140" s="105"/>
      <c r="K140" s="105"/>
      <c r="L140" s="105"/>
      <c r="M140" s="105"/>
      <c r="N140" s="105"/>
      <c r="O140" s="105"/>
      <c r="P140" s="105">
        <f t="shared" si="32"/>
        <v>644040.34</v>
      </c>
      <c r="Q140" s="48"/>
      <c r="R140" s="58"/>
      <c r="S140" s="50"/>
    </row>
    <row r="141" spans="1:19" s="2" customFormat="1" ht="29.25" customHeight="1" x14ac:dyDescent="0.25">
      <c r="A141" s="19"/>
      <c r="B141" s="129"/>
      <c r="C141" s="131" t="s">
        <v>59</v>
      </c>
      <c r="D141" s="99" t="s">
        <v>93</v>
      </c>
      <c r="E141" s="130">
        <v>1008.648</v>
      </c>
      <c r="F141" s="94">
        <v>5.91</v>
      </c>
      <c r="G141" s="106">
        <f>E141*F141</f>
        <v>5961.1096800000005</v>
      </c>
      <c r="H141" s="106">
        <f>E141*57</f>
        <v>57492.936000000002</v>
      </c>
      <c r="I141" s="106"/>
      <c r="J141" s="106"/>
      <c r="K141" s="106"/>
      <c r="L141" s="106"/>
      <c r="M141" s="106"/>
      <c r="N141" s="106"/>
      <c r="O141" s="106"/>
      <c r="P141" s="106">
        <v>0</v>
      </c>
      <c r="Q141" s="30"/>
      <c r="R141" s="56"/>
      <c r="S141" s="47"/>
    </row>
    <row r="142" spans="1:19" ht="39" customHeight="1" x14ac:dyDescent="0.25">
      <c r="A142" s="17"/>
      <c r="B142" s="122"/>
      <c r="C142" s="132" t="s">
        <v>59</v>
      </c>
      <c r="D142" s="100" t="s">
        <v>94</v>
      </c>
      <c r="E142" s="126">
        <f>SUM(E140:E141)</f>
        <v>37489.346000000005</v>
      </c>
      <c r="F142" s="126"/>
      <c r="G142" s="105">
        <f t="shared" ref="G142:H142" si="33">SUM(G140:G141)</f>
        <v>130920.09908</v>
      </c>
      <c r="H142" s="105">
        <f t="shared" si="33"/>
        <v>998189.83100000001</v>
      </c>
      <c r="I142" s="105"/>
      <c r="J142" s="105"/>
      <c r="K142" s="105"/>
      <c r="L142" s="105"/>
      <c r="M142" s="105"/>
      <c r="N142" s="105"/>
      <c r="O142" s="105"/>
      <c r="P142" s="105">
        <v>644040.34</v>
      </c>
      <c r="Q142" s="48"/>
      <c r="R142" s="58"/>
      <c r="S142" s="50"/>
    </row>
    <row r="143" spans="1:19" s="2" customFormat="1" ht="130.5" customHeight="1" x14ac:dyDescent="0.25">
      <c r="A143" s="19"/>
      <c r="B143" s="129"/>
      <c r="C143" s="131" t="s">
        <v>59</v>
      </c>
      <c r="D143" s="99" t="s">
        <v>96</v>
      </c>
      <c r="E143" s="130">
        <v>808.85599999999999</v>
      </c>
      <c r="F143" s="94">
        <v>5.91</v>
      </c>
      <c r="G143" s="106">
        <f>E143*F143</f>
        <v>4780.33896</v>
      </c>
      <c r="H143" s="106">
        <v>74688.240000000005</v>
      </c>
      <c r="I143" s="106"/>
      <c r="J143" s="106"/>
      <c r="K143" s="106"/>
      <c r="L143" s="106"/>
      <c r="M143" s="106"/>
      <c r="N143" s="106"/>
      <c r="O143" s="106"/>
      <c r="P143" s="106">
        <v>0</v>
      </c>
      <c r="Q143" s="30"/>
      <c r="R143" s="56"/>
      <c r="S143" s="218" t="s">
        <v>106</v>
      </c>
    </row>
    <row r="144" spans="1:19" ht="39" customHeight="1" x14ac:dyDescent="0.25">
      <c r="A144" s="17"/>
      <c r="B144" s="122"/>
      <c r="C144" s="132" t="s">
        <v>59</v>
      </c>
      <c r="D144" s="100" t="s">
        <v>97</v>
      </c>
      <c r="E144" s="126">
        <f>SUM(E142:E143)</f>
        <v>38298.202000000005</v>
      </c>
      <c r="F144" s="126"/>
      <c r="G144" s="105">
        <f t="shared" ref="G144:P144" si="34">SUM(G142:G143)</f>
        <v>135700.43804000001</v>
      </c>
      <c r="H144" s="105">
        <f t="shared" si="34"/>
        <v>1072878.071</v>
      </c>
      <c r="I144" s="105"/>
      <c r="J144" s="105"/>
      <c r="K144" s="105"/>
      <c r="L144" s="105"/>
      <c r="M144" s="105"/>
      <c r="N144" s="105"/>
      <c r="O144" s="105"/>
      <c r="P144" s="105">
        <f t="shared" si="34"/>
        <v>644040.34</v>
      </c>
      <c r="Q144" s="48"/>
      <c r="R144" s="58"/>
      <c r="S144" s="219"/>
    </row>
    <row r="145" spans="1:19" s="2" customFormat="1" ht="33.75" customHeight="1" x14ac:dyDescent="0.25">
      <c r="A145" s="19"/>
      <c r="B145" s="129"/>
      <c r="C145" s="131" t="s">
        <v>59</v>
      </c>
      <c r="D145" s="99" t="s">
        <v>119</v>
      </c>
      <c r="E145" s="130">
        <v>1057.3689999999999</v>
      </c>
      <c r="F145" s="94">
        <v>5.91</v>
      </c>
      <c r="G145" s="106">
        <f>E145*F145</f>
        <v>6249.0507899999993</v>
      </c>
      <c r="H145" s="106">
        <f>E145*69</f>
        <v>72958.460999999996</v>
      </c>
      <c r="I145" s="106"/>
      <c r="J145" s="106"/>
      <c r="K145" s="106"/>
      <c r="L145" s="106"/>
      <c r="M145" s="106"/>
      <c r="N145" s="106"/>
      <c r="O145" s="106"/>
      <c r="P145" s="106">
        <v>51725.25</v>
      </c>
      <c r="Q145" s="30"/>
      <c r="R145" s="56"/>
      <c r="S145" s="223"/>
    </row>
    <row r="146" spans="1:19" s="2" customFormat="1" ht="33.75" customHeight="1" x14ac:dyDescent="0.25">
      <c r="A146" s="19"/>
      <c r="B146" s="129"/>
      <c r="C146" s="131" t="s">
        <v>59</v>
      </c>
      <c r="D146" s="99"/>
      <c r="E146" s="130"/>
      <c r="F146" s="94"/>
      <c r="G146" s="106"/>
      <c r="H146" s="106">
        <v>94403.92</v>
      </c>
      <c r="I146" s="106"/>
      <c r="J146" s="106"/>
      <c r="K146" s="106"/>
      <c r="L146" s="106"/>
      <c r="M146" s="106"/>
      <c r="N146" s="106"/>
      <c r="O146" s="106"/>
      <c r="P146" s="106"/>
      <c r="Q146" s="30"/>
      <c r="R146" s="56"/>
      <c r="S146" s="187" t="s">
        <v>130</v>
      </c>
    </row>
    <row r="147" spans="1:19" ht="39" customHeight="1" x14ac:dyDescent="0.25">
      <c r="A147" s="17"/>
      <c r="B147" s="122"/>
      <c r="C147" s="132" t="s">
        <v>59</v>
      </c>
      <c r="D147" s="100" t="s">
        <v>120</v>
      </c>
      <c r="E147" s="126">
        <f>SUM(E144:E146)</f>
        <v>39355.571000000004</v>
      </c>
      <c r="F147" s="105"/>
      <c r="G147" s="105">
        <f t="shared" ref="G147:P147" si="35">SUM(G144:G146)</f>
        <v>141949.48883000002</v>
      </c>
      <c r="H147" s="105">
        <f t="shared" si="35"/>
        <v>1240240.4519999998</v>
      </c>
      <c r="I147" s="105"/>
      <c r="J147" s="105"/>
      <c r="K147" s="105"/>
      <c r="L147" s="105"/>
      <c r="M147" s="105"/>
      <c r="N147" s="105"/>
      <c r="O147" s="105"/>
      <c r="P147" s="105">
        <f t="shared" si="35"/>
        <v>695765.59</v>
      </c>
      <c r="Q147" s="48"/>
      <c r="R147" s="58"/>
      <c r="S147" s="219"/>
    </row>
    <row r="148" spans="1:19" s="2" customFormat="1" ht="39" customHeight="1" x14ac:dyDescent="0.25">
      <c r="A148" s="19"/>
      <c r="B148" s="129"/>
      <c r="C148" s="131" t="s">
        <v>59</v>
      </c>
      <c r="D148" s="99" t="s">
        <v>139</v>
      </c>
      <c r="E148" s="130">
        <v>1108.903</v>
      </c>
      <c r="F148" s="106">
        <v>5.91</v>
      </c>
      <c r="G148" s="106">
        <f>SUM(F148*E148)</f>
        <v>6553.6167300000006</v>
      </c>
      <c r="H148" s="106">
        <f>SUM(E148*69)</f>
        <v>76514.307000000001</v>
      </c>
      <c r="I148" s="106"/>
      <c r="J148" s="106"/>
      <c r="K148" s="106"/>
      <c r="L148" s="106"/>
      <c r="M148" s="106"/>
      <c r="N148" s="106"/>
      <c r="O148" s="106"/>
      <c r="P148" s="106">
        <v>98247.43</v>
      </c>
      <c r="Q148" s="30"/>
      <c r="R148" s="56"/>
      <c r="S148" s="223"/>
    </row>
    <row r="149" spans="1:19" ht="39" customHeight="1" x14ac:dyDescent="0.25">
      <c r="A149" s="17"/>
      <c r="B149" s="122"/>
      <c r="C149" s="132" t="s">
        <v>59</v>
      </c>
      <c r="D149" s="100" t="s">
        <v>140</v>
      </c>
      <c r="E149" s="126">
        <f>SUM(E147:E148)</f>
        <v>40464.474000000002</v>
      </c>
      <c r="F149" s="126"/>
      <c r="G149" s="105">
        <f t="shared" ref="G149:H149" si="36">SUM(G147:G148)</f>
        <v>148503.10556000003</v>
      </c>
      <c r="H149" s="105">
        <f t="shared" si="36"/>
        <v>1316754.7589999998</v>
      </c>
      <c r="I149" s="105"/>
      <c r="J149" s="105"/>
      <c r="K149" s="105"/>
      <c r="L149" s="105"/>
      <c r="M149" s="105"/>
      <c r="N149" s="105"/>
      <c r="O149" s="105"/>
      <c r="P149" s="105">
        <f>SUM(P147:P148)</f>
        <v>794013.02</v>
      </c>
      <c r="Q149" s="48"/>
      <c r="R149" s="58"/>
      <c r="S149" s="219"/>
    </row>
    <row r="150" spans="1:19" s="2" customFormat="1" ht="87" customHeight="1" x14ac:dyDescent="0.25">
      <c r="A150" s="19"/>
      <c r="B150" s="129"/>
      <c r="C150" s="131" t="s">
        <v>59</v>
      </c>
      <c r="D150" s="99" t="s">
        <v>144</v>
      </c>
      <c r="E150" s="130">
        <v>915.47699999999998</v>
      </c>
      <c r="F150" s="106">
        <v>5.91</v>
      </c>
      <c r="G150" s="106">
        <f>613.109*5.91</f>
        <v>3623.4741900000004</v>
      </c>
      <c r="H150" s="106">
        <f>613.109*69</f>
        <v>42304.521000000001</v>
      </c>
      <c r="I150" s="228">
        <f>302.368*5.91</f>
        <v>1786.99488</v>
      </c>
      <c r="J150" s="228">
        <f>302.368*69</f>
        <v>20863.392</v>
      </c>
      <c r="K150" s="228">
        <f>SUM(I150+J150)</f>
        <v>22650.386879999998</v>
      </c>
      <c r="L150" s="276" t="s">
        <v>208</v>
      </c>
      <c r="M150" s="277"/>
      <c r="N150" s="106"/>
      <c r="O150" s="106"/>
      <c r="P150" s="106">
        <v>427890</v>
      </c>
      <c r="Q150" s="30"/>
      <c r="R150" s="56"/>
      <c r="S150" s="223"/>
    </row>
    <row r="151" spans="1:19" ht="39" customHeight="1" x14ac:dyDescent="0.25">
      <c r="A151" s="17"/>
      <c r="B151" s="122"/>
      <c r="C151" s="132" t="s">
        <v>59</v>
      </c>
      <c r="D151" s="100" t="s">
        <v>145</v>
      </c>
      <c r="E151" s="126">
        <f>SUM(E149:E150)</f>
        <v>41379.951000000001</v>
      </c>
      <c r="F151" s="126"/>
      <c r="G151" s="105">
        <f t="shared" ref="G151:K151" si="37">SUM(G149:G150)</f>
        <v>152126.57975000003</v>
      </c>
      <c r="H151" s="105">
        <f t="shared" si="37"/>
        <v>1359059.2799999998</v>
      </c>
      <c r="I151" s="105">
        <f t="shared" si="37"/>
        <v>1786.99488</v>
      </c>
      <c r="J151" s="105">
        <f t="shared" si="37"/>
        <v>20863.392</v>
      </c>
      <c r="K151" s="105">
        <f t="shared" si="37"/>
        <v>22650.386879999998</v>
      </c>
      <c r="L151" s="105"/>
      <c r="M151" s="105"/>
      <c r="N151" s="105"/>
      <c r="O151" s="105"/>
      <c r="P151" s="105">
        <f>SUM(P149:P150)</f>
        <v>1221903.02</v>
      </c>
      <c r="Q151" s="48"/>
      <c r="R151" s="58"/>
      <c r="S151" s="219"/>
    </row>
    <row r="152" spans="1:19" s="2" customFormat="1" ht="39" customHeight="1" x14ac:dyDescent="0.25">
      <c r="A152" s="19"/>
      <c r="B152" s="129"/>
      <c r="C152" s="131" t="s">
        <v>59</v>
      </c>
      <c r="D152" s="99" t="s">
        <v>165</v>
      </c>
      <c r="E152" s="130">
        <v>857.43200000000002</v>
      </c>
      <c r="F152" s="106">
        <v>5.91</v>
      </c>
      <c r="G152" s="106"/>
      <c r="H152" s="106"/>
      <c r="I152" s="106">
        <f>E152*F152</f>
        <v>5067.4231200000004</v>
      </c>
      <c r="J152" s="106">
        <f>E152*82</f>
        <v>70309.423999999999</v>
      </c>
      <c r="K152" s="106"/>
      <c r="L152" s="106"/>
      <c r="M152" s="106"/>
      <c r="N152" s="106"/>
      <c r="O152" s="106"/>
      <c r="P152" s="225" t="s">
        <v>171</v>
      </c>
      <c r="Q152" s="30"/>
      <c r="R152" s="56"/>
      <c r="S152" s="223"/>
    </row>
    <row r="153" spans="1:19" s="2" customFormat="1" ht="39" customHeight="1" x14ac:dyDescent="0.25">
      <c r="A153" s="19"/>
      <c r="B153" s="129"/>
      <c r="C153" s="131"/>
      <c r="D153" s="104"/>
      <c r="E153" s="130"/>
      <c r="F153" s="106"/>
      <c r="G153" s="106"/>
      <c r="H153" s="106">
        <v>257621.59</v>
      </c>
      <c r="I153" s="106"/>
      <c r="J153" s="106"/>
      <c r="K153" s="106"/>
      <c r="L153" s="106"/>
      <c r="M153" s="106"/>
      <c r="N153" s="106"/>
      <c r="O153" s="106"/>
      <c r="P153" s="225"/>
      <c r="Q153" s="30"/>
      <c r="R153" s="56"/>
      <c r="S153" s="187" t="s">
        <v>193</v>
      </c>
    </row>
    <row r="154" spans="1:19" ht="39" customHeight="1" x14ac:dyDescent="0.25">
      <c r="A154" s="17"/>
      <c r="B154" s="122"/>
      <c r="C154" s="132" t="s">
        <v>59</v>
      </c>
      <c r="D154" s="100" t="s">
        <v>167</v>
      </c>
      <c r="E154" s="126">
        <f>SUM(E151:E152)</f>
        <v>42237.383000000002</v>
      </c>
      <c r="F154" s="126"/>
      <c r="G154" s="105">
        <f t="shared" ref="G154" si="38">SUM(G151:G152)</f>
        <v>152126.57975000003</v>
      </c>
      <c r="H154" s="105">
        <f>SUM(H151:H153)</f>
        <v>1616680.8699999999</v>
      </c>
      <c r="I154" s="105">
        <v>5067.4231200000004</v>
      </c>
      <c r="J154" s="105">
        <v>70309.423999999999</v>
      </c>
      <c r="K154" s="105"/>
      <c r="L154" s="105"/>
      <c r="M154" s="105"/>
      <c r="N154" s="105"/>
      <c r="O154" s="105"/>
      <c r="P154" s="185" t="s">
        <v>172</v>
      </c>
      <c r="Q154" s="48"/>
      <c r="R154" s="58"/>
      <c r="S154" s="219"/>
    </row>
    <row r="155" spans="1:19" s="2" customFormat="1" ht="30" customHeight="1" x14ac:dyDescent="0.25">
      <c r="A155" s="19"/>
      <c r="B155" s="129"/>
      <c r="C155" s="131" t="s">
        <v>59</v>
      </c>
      <c r="D155" s="99" t="s">
        <v>166</v>
      </c>
      <c r="E155" s="130">
        <v>927.85699999999997</v>
      </c>
      <c r="F155" s="106">
        <v>5.91</v>
      </c>
      <c r="G155" s="106">
        <v>1636.53</v>
      </c>
      <c r="H155" s="106">
        <v>22706.46</v>
      </c>
      <c r="I155" s="106">
        <f>E155*F155</f>
        <v>5483.6348699999999</v>
      </c>
      <c r="J155" s="106">
        <f>E155*82</f>
        <v>76084.274000000005</v>
      </c>
      <c r="K155" s="106"/>
      <c r="L155" s="106"/>
      <c r="M155" s="106"/>
      <c r="N155" s="106"/>
      <c r="O155" s="106"/>
      <c r="P155" s="106">
        <v>0</v>
      </c>
      <c r="Q155" s="30"/>
      <c r="R155" s="56"/>
      <c r="S155" s="223"/>
    </row>
    <row r="156" spans="1:19" ht="39" customHeight="1" x14ac:dyDescent="0.25">
      <c r="A156" s="17"/>
      <c r="B156" s="122"/>
      <c r="C156" s="132" t="s">
        <v>59</v>
      </c>
      <c r="D156" s="100" t="s">
        <v>168</v>
      </c>
      <c r="E156" s="126">
        <f>SUM(E154:E155)</f>
        <v>43165.240000000005</v>
      </c>
      <c r="F156" s="126"/>
      <c r="G156" s="105">
        <f t="shared" ref="G156:H158" si="39">SUM(G154:G155)</f>
        <v>153763.10975000003</v>
      </c>
      <c r="H156" s="105">
        <f t="shared" si="39"/>
        <v>1639387.3299999998</v>
      </c>
      <c r="I156" s="105">
        <v>8914.52</v>
      </c>
      <c r="J156" s="105">
        <v>123687.23</v>
      </c>
      <c r="K156" s="105"/>
      <c r="L156" s="105"/>
      <c r="M156" s="105"/>
      <c r="N156" s="105"/>
      <c r="O156" s="105"/>
      <c r="P156" s="185" t="s">
        <v>194</v>
      </c>
      <c r="Q156" s="48"/>
      <c r="R156" s="58"/>
      <c r="S156" s="219"/>
    </row>
    <row r="157" spans="1:19" s="236" customFormat="1" ht="39" customHeight="1" x14ac:dyDescent="0.25">
      <c r="A157" s="229"/>
      <c r="B157" s="237"/>
      <c r="C157" s="131" t="s">
        <v>59</v>
      </c>
      <c r="D157" s="99" t="s">
        <v>195</v>
      </c>
      <c r="E157" s="238">
        <v>1092.4860000000001</v>
      </c>
      <c r="F157" s="106">
        <v>5.91</v>
      </c>
      <c r="G157" s="239"/>
      <c r="H157" s="239"/>
      <c r="I157" s="239">
        <f>E157*F157</f>
        <v>6456.5922600000004</v>
      </c>
      <c r="J157" s="239">
        <f>E157*82</f>
        <v>89583.852000000014</v>
      </c>
      <c r="K157" s="239"/>
      <c r="L157" s="239"/>
      <c r="M157" s="239"/>
      <c r="N157" s="239"/>
      <c r="O157" s="239"/>
      <c r="P157" s="106">
        <v>0</v>
      </c>
      <c r="Q157" s="240"/>
      <c r="R157" s="241"/>
      <c r="S157" s="242"/>
    </row>
    <row r="158" spans="1:19" ht="39" customHeight="1" x14ac:dyDescent="0.25">
      <c r="A158" s="17"/>
      <c r="B158" s="122"/>
      <c r="C158" s="132" t="s">
        <v>59</v>
      </c>
      <c r="D158" s="100" t="s">
        <v>196</v>
      </c>
      <c r="E158" s="126">
        <f>SUM(E156:E157)</f>
        <v>44257.726000000002</v>
      </c>
      <c r="F158" s="126"/>
      <c r="G158" s="105">
        <f t="shared" si="39"/>
        <v>153763.10975000003</v>
      </c>
      <c r="H158" s="105">
        <f t="shared" si="39"/>
        <v>1639387.3299999998</v>
      </c>
      <c r="I158" s="105">
        <f>SUM(I156:I157)</f>
        <v>15371.112260000002</v>
      </c>
      <c r="J158" s="105">
        <f xml:space="preserve"> SUM(J156,J157)</f>
        <v>213271.08199999999</v>
      </c>
      <c r="K158" s="105"/>
      <c r="L158" s="105"/>
      <c r="M158" s="105"/>
      <c r="N158" s="105"/>
      <c r="O158" s="105"/>
      <c r="P158" s="185" t="s">
        <v>194</v>
      </c>
      <c r="Q158" s="48"/>
      <c r="R158" s="58"/>
      <c r="S158" s="219"/>
    </row>
    <row r="159" spans="1:19" s="236" customFormat="1" ht="39" customHeight="1" x14ac:dyDescent="0.25">
      <c r="A159" s="229"/>
      <c r="B159" s="237"/>
      <c r="C159" s="131" t="s">
        <v>59</v>
      </c>
      <c r="D159" s="99" t="s">
        <v>201</v>
      </c>
      <c r="E159" s="238">
        <v>972.1</v>
      </c>
      <c r="F159" s="106">
        <v>5.91</v>
      </c>
      <c r="G159" s="239"/>
      <c r="H159" s="239"/>
      <c r="I159" s="239">
        <f>E159*F159</f>
        <v>5745.1109999999999</v>
      </c>
      <c r="J159" s="239">
        <f>E159*82</f>
        <v>79712.2</v>
      </c>
      <c r="K159" s="239"/>
      <c r="L159" s="239"/>
      <c r="M159" s="239"/>
      <c r="N159" s="239"/>
      <c r="O159" s="239"/>
      <c r="P159" s="106">
        <v>0</v>
      </c>
      <c r="Q159" s="240"/>
      <c r="R159" s="241"/>
      <c r="S159" s="242"/>
    </row>
    <row r="160" spans="1:19" ht="39" customHeight="1" x14ac:dyDescent="0.25">
      <c r="A160" s="17"/>
      <c r="B160" s="122"/>
      <c r="C160" s="132" t="s">
        <v>59</v>
      </c>
      <c r="D160" s="100" t="s">
        <v>202</v>
      </c>
      <c r="E160" s="126">
        <f>SUM(E158:E159)</f>
        <v>45229.826000000001</v>
      </c>
      <c r="F160" s="126"/>
      <c r="G160" s="105">
        <f>SUM(G158:G159)</f>
        <v>153763.10975000003</v>
      </c>
      <c r="H160" s="105">
        <f>SUM(H158:H159)</f>
        <v>1639387.3299999998</v>
      </c>
      <c r="I160" s="105">
        <f>SUM(I158:I159)</f>
        <v>21116.223260000002</v>
      </c>
      <c r="J160" s="105">
        <f>SUM(J158:J159)</f>
        <v>292983.28200000001</v>
      </c>
      <c r="K160" s="105"/>
      <c r="L160" s="105"/>
      <c r="M160" s="105"/>
      <c r="N160" s="105"/>
      <c r="O160" s="105"/>
      <c r="P160" s="185" t="s">
        <v>194</v>
      </c>
      <c r="Q160" s="48"/>
      <c r="R160" s="58"/>
      <c r="S160" s="219"/>
    </row>
    <row r="161" spans="1:19" x14ac:dyDescent="0.25">
      <c r="A161" s="22"/>
      <c r="B161" s="23"/>
      <c r="C161" s="24"/>
      <c r="D161" s="41"/>
      <c r="E161" s="59"/>
      <c r="F161" s="35"/>
      <c r="G161" s="60"/>
      <c r="H161" s="60"/>
      <c r="I161" s="60"/>
      <c r="J161" s="60"/>
      <c r="K161" s="60"/>
      <c r="L161" s="35"/>
      <c r="M161" s="35"/>
      <c r="N161" s="36"/>
      <c r="O161" s="36"/>
      <c r="P161" s="35"/>
      <c r="Q161" s="36"/>
      <c r="R161" s="54"/>
      <c r="S161" s="55"/>
    </row>
    <row r="162" spans="1:19" ht="33.75" customHeight="1" x14ac:dyDescent="0.25">
      <c r="A162" s="19"/>
      <c r="B162" s="115" t="s">
        <v>40</v>
      </c>
      <c r="C162" s="131" t="s">
        <v>41</v>
      </c>
      <c r="D162" s="133">
        <v>2011</v>
      </c>
      <c r="E162" s="90">
        <v>2413.5300000000002</v>
      </c>
      <c r="F162" s="118">
        <v>3.18</v>
      </c>
      <c r="G162" s="118">
        <f>E162*F162</f>
        <v>7675.0254000000014</v>
      </c>
      <c r="H162" s="118">
        <v>7240.59</v>
      </c>
      <c r="I162" s="118"/>
      <c r="J162" s="118"/>
      <c r="K162" s="94"/>
      <c r="L162" s="134"/>
      <c r="M162" s="134"/>
      <c r="N162" s="135"/>
      <c r="O162" s="135"/>
      <c r="P162" s="94">
        <v>0</v>
      </c>
      <c r="Q162" s="61"/>
      <c r="R162" s="62"/>
      <c r="S162" s="51"/>
    </row>
    <row r="163" spans="1:19" ht="28.5" customHeight="1" x14ac:dyDescent="0.25">
      <c r="A163" s="19"/>
      <c r="B163" s="115"/>
      <c r="C163" s="131" t="s">
        <v>66</v>
      </c>
      <c r="D163" s="133">
        <v>2011</v>
      </c>
      <c r="E163" s="90">
        <v>331.88</v>
      </c>
      <c r="F163" s="118">
        <v>3.18</v>
      </c>
      <c r="G163" s="118">
        <f>E163*F163</f>
        <v>1055.3784000000001</v>
      </c>
      <c r="H163" s="118">
        <v>995.64</v>
      </c>
      <c r="I163" s="118"/>
      <c r="J163" s="118"/>
      <c r="K163" s="94"/>
      <c r="L163" s="134"/>
      <c r="M163" s="134"/>
      <c r="N163" s="135"/>
      <c r="O163" s="135"/>
      <c r="P163" s="94"/>
      <c r="Q163" s="61"/>
      <c r="R163" s="62"/>
      <c r="S163" s="51"/>
    </row>
    <row r="164" spans="1:19" ht="30" customHeight="1" x14ac:dyDescent="0.25">
      <c r="A164" s="15"/>
      <c r="B164" s="119"/>
      <c r="C164" s="136" t="s">
        <v>41</v>
      </c>
      <c r="D164" s="120">
        <v>2012</v>
      </c>
      <c r="E164" s="137">
        <v>2260.2800000000002</v>
      </c>
      <c r="F164" s="118">
        <v>3.18</v>
      </c>
      <c r="G164" s="118">
        <v>6444.64</v>
      </c>
      <c r="H164" s="94">
        <v>20342.52</v>
      </c>
      <c r="I164" s="84"/>
      <c r="J164" s="84"/>
      <c r="K164" s="94"/>
      <c r="L164" s="138"/>
      <c r="M164" s="138"/>
      <c r="N164" s="139"/>
      <c r="O164" s="139"/>
      <c r="P164" s="94">
        <v>0</v>
      </c>
      <c r="Q164" s="63"/>
      <c r="R164" s="64"/>
      <c r="S164" s="51"/>
    </row>
    <row r="165" spans="1:19" ht="30" customHeight="1" x14ac:dyDescent="0.25">
      <c r="A165" s="15"/>
      <c r="B165" s="119"/>
      <c r="C165" s="136" t="s">
        <v>66</v>
      </c>
      <c r="D165" s="120">
        <v>2012</v>
      </c>
      <c r="E165" s="137">
        <v>489.61</v>
      </c>
      <c r="F165" s="118">
        <v>3.18</v>
      </c>
      <c r="G165" s="118">
        <v>1556.96</v>
      </c>
      <c r="H165" s="94">
        <v>4406.49</v>
      </c>
      <c r="I165" s="84"/>
      <c r="J165" s="84"/>
      <c r="K165" s="94"/>
      <c r="L165" s="138"/>
      <c r="M165" s="138"/>
      <c r="N165" s="139"/>
      <c r="O165" s="139"/>
      <c r="P165" s="94"/>
      <c r="Q165" s="63"/>
      <c r="R165" s="64"/>
      <c r="S165" s="51"/>
    </row>
    <row r="166" spans="1:19" ht="40.5" customHeight="1" x14ac:dyDescent="0.25">
      <c r="A166" s="17"/>
      <c r="B166" s="122"/>
      <c r="C166" s="132" t="s">
        <v>41</v>
      </c>
      <c r="D166" s="96" t="s">
        <v>25</v>
      </c>
      <c r="E166" s="89">
        <f>SUM(E162:E165)</f>
        <v>5495.3</v>
      </c>
      <c r="F166" s="89"/>
      <c r="G166" s="87">
        <f t="shared" ref="G166:H166" si="40">SUM(G162:G165)</f>
        <v>16732.003800000002</v>
      </c>
      <c r="H166" s="87">
        <f t="shared" si="40"/>
        <v>32985.24</v>
      </c>
      <c r="I166" s="87"/>
      <c r="J166" s="87"/>
      <c r="K166" s="87"/>
      <c r="L166" s="114"/>
      <c r="M166" s="114"/>
      <c r="N166" s="140"/>
      <c r="O166" s="140"/>
      <c r="P166" s="87">
        <v>0</v>
      </c>
      <c r="Q166" s="65"/>
      <c r="R166" s="66"/>
      <c r="S166" s="50"/>
    </row>
    <row r="167" spans="1:19" ht="30" customHeight="1" x14ac:dyDescent="0.25">
      <c r="A167" s="15"/>
      <c r="B167" s="119"/>
      <c r="C167" s="136" t="s">
        <v>41</v>
      </c>
      <c r="D167" s="120">
        <v>2013</v>
      </c>
      <c r="E167" s="137">
        <v>2300.31</v>
      </c>
      <c r="F167" s="118">
        <v>3.18</v>
      </c>
      <c r="G167" s="94">
        <f>E167*F167</f>
        <v>7314.9858000000004</v>
      </c>
      <c r="H167" s="94">
        <v>34504.65</v>
      </c>
      <c r="I167" s="84"/>
      <c r="J167" s="84"/>
      <c r="K167" s="94"/>
      <c r="L167" s="138"/>
      <c r="M167" s="138"/>
      <c r="N167" s="139"/>
      <c r="O167" s="139"/>
      <c r="P167" s="94">
        <v>0</v>
      </c>
      <c r="Q167" s="63"/>
      <c r="R167" s="64"/>
      <c r="S167" s="51"/>
    </row>
    <row r="168" spans="1:19" ht="27.75" customHeight="1" x14ac:dyDescent="0.25">
      <c r="A168" s="15"/>
      <c r="B168" s="119"/>
      <c r="C168" s="136" t="s">
        <v>66</v>
      </c>
      <c r="D168" s="120">
        <v>2013</v>
      </c>
      <c r="E168" s="137">
        <v>328.8</v>
      </c>
      <c r="F168" s="118">
        <v>3.18</v>
      </c>
      <c r="G168" s="94">
        <f>E168*F168</f>
        <v>1045.5840000000001</v>
      </c>
      <c r="H168" s="94">
        <v>4932</v>
      </c>
      <c r="I168" s="84"/>
      <c r="J168" s="84"/>
      <c r="K168" s="94"/>
      <c r="L168" s="138"/>
      <c r="M168" s="138"/>
      <c r="N168" s="139"/>
      <c r="O168" s="139"/>
      <c r="P168" s="94"/>
      <c r="Q168" s="63"/>
      <c r="R168" s="64"/>
      <c r="S168" s="51"/>
    </row>
    <row r="169" spans="1:19" ht="36.75" customHeight="1" x14ac:dyDescent="0.25">
      <c r="A169" s="17"/>
      <c r="B169" s="122"/>
      <c r="C169" s="132" t="s">
        <v>41</v>
      </c>
      <c r="D169" s="96" t="s">
        <v>38</v>
      </c>
      <c r="E169" s="89">
        <f>SUM(E166:E168)</f>
        <v>8124.4100000000008</v>
      </c>
      <c r="F169" s="89"/>
      <c r="G169" s="87">
        <f t="shared" ref="G169:H169" si="41">SUM(G166:G168)</f>
        <v>25092.5736</v>
      </c>
      <c r="H169" s="87">
        <f t="shared" si="41"/>
        <v>72421.89</v>
      </c>
      <c r="I169" s="87"/>
      <c r="J169" s="87"/>
      <c r="K169" s="87"/>
      <c r="L169" s="114"/>
      <c r="M169" s="114"/>
      <c r="N169" s="140"/>
      <c r="O169" s="140"/>
      <c r="P169" s="87">
        <v>0</v>
      </c>
      <c r="Q169" s="65"/>
      <c r="R169" s="66"/>
      <c r="S169" s="50"/>
    </row>
    <row r="170" spans="1:19" ht="25.5" x14ac:dyDescent="0.25">
      <c r="A170" s="15"/>
      <c r="B170" s="119"/>
      <c r="C170" s="136" t="s">
        <v>41</v>
      </c>
      <c r="D170" s="120">
        <v>2014</v>
      </c>
      <c r="E170" s="137">
        <v>2139.48</v>
      </c>
      <c r="F170" s="118">
        <v>3.18</v>
      </c>
      <c r="G170" s="94">
        <f>E170*F170</f>
        <v>6803.5464000000002</v>
      </c>
      <c r="H170" s="94">
        <v>47068.56</v>
      </c>
      <c r="I170" s="84"/>
      <c r="J170" s="84"/>
      <c r="K170" s="94"/>
      <c r="L170" s="138"/>
      <c r="M170" s="138"/>
      <c r="N170" s="139"/>
      <c r="O170" s="139"/>
      <c r="P170" s="94">
        <v>0</v>
      </c>
      <c r="Q170" s="63"/>
      <c r="R170" s="64"/>
      <c r="S170" s="51"/>
    </row>
    <row r="171" spans="1:19" ht="25.5" x14ac:dyDescent="0.25">
      <c r="A171" s="15"/>
      <c r="B171" s="119"/>
      <c r="C171" s="136" t="s">
        <v>66</v>
      </c>
      <c r="D171" s="120">
        <v>2014</v>
      </c>
      <c r="E171" s="137">
        <v>1451.76</v>
      </c>
      <c r="F171" s="118">
        <v>3.18</v>
      </c>
      <c r="G171" s="94">
        <f>E171*F171</f>
        <v>4616.5968000000003</v>
      </c>
      <c r="H171" s="94">
        <v>31938.720000000001</v>
      </c>
      <c r="I171" s="84"/>
      <c r="J171" s="84"/>
      <c r="K171" s="94"/>
      <c r="L171" s="138"/>
      <c r="M171" s="138"/>
      <c r="N171" s="139"/>
      <c r="O171" s="139"/>
      <c r="P171" s="94"/>
      <c r="Q171" s="63"/>
      <c r="R171" s="64"/>
      <c r="S171" s="51"/>
    </row>
    <row r="172" spans="1:19" ht="37.5" customHeight="1" x14ac:dyDescent="0.25">
      <c r="A172" s="17"/>
      <c r="B172" s="122"/>
      <c r="C172" s="132" t="s">
        <v>41</v>
      </c>
      <c r="D172" s="96" t="s">
        <v>24</v>
      </c>
      <c r="E172" s="89">
        <f>SUM(E169:E171)</f>
        <v>11715.650000000001</v>
      </c>
      <c r="F172" s="89"/>
      <c r="G172" s="87">
        <f t="shared" ref="G172:H172" si="42">SUM(G169:G171)</f>
        <v>36512.716800000002</v>
      </c>
      <c r="H172" s="87">
        <f t="shared" si="42"/>
        <v>151429.16999999998</v>
      </c>
      <c r="I172" s="87"/>
      <c r="J172" s="87"/>
      <c r="K172" s="87"/>
      <c r="L172" s="114"/>
      <c r="M172" s="114"/>
      <c r="N172" s="140"/>
      <c r="O172" s="140"/>
      <c r="P172" s="87">
        <v>0</v>
      </c>
      <c r="Q172" s="65"/>
      <c r="R172" s="66"/>
      <c r="S172" s="50"/>
    </row>
    <row r="173" spans="1:19" ht="30" customHeight="1" x14ac:dyDescent="0.25">
      <c r="A173" s="15"/>
      <c r="B173" s="119"/>
      <c r="C173" s="136" t="s">
        <v>41</v>
      </c>
      <c r="D173" s="120">
        <v>2015</v>
      </c>
      <c r="E173" s="137">
        <v>1891.8</v>
      </c>
      <c r="F173" s="141">
        <v>3.37</v>
      </c>
      <c r="G173" s="94">
        <f>E173*F173</f>
        <v>6375.366</v>
      </c>
      <c r="H173" s="94">
        <v>52970.400000000001</v>
      </c>
      <c r="I173" s="84"/>
      <c r="J173" s="84"/>
      <c r="K173" s="94"/>
      <c r="L173" s="138"/>
      <c r="M173" s="138"/>
      <c r="N173" s="139"/>
      <c r="O173" s="139"/>
      <c r="P173" s="94">
        <v>0</v>
      </c>
      <c r="Q173" s="63"/>
      <c r="R173" s="64"/>
      <c r="S173" s="51"/>
    </row>
    <row r="174" spans="1:19" ht="30" customHeight="1" x14ac:dyDescent="0.25">
      <c r="A174" s="15"/>
      <c r="B174" s="119"/>
      <c r="C174" s="136" t="s">
        <v>66</v>
      </c>
      <c r="D174" s="120">
        <v>2015</v>
      </c>
      <c r="E174" s="137">
        <v>332.45</v>
      </c>
      <c r="F174" s="141">
        <v>3.37</v>
      </c>
      <c r="G174" s="94">
        <f>E174*F174</f>
        <v>1120.3565000000001</v>
      </c>
      <c r="H174" s="94">
        <v>9308.6</v>
      </c>
      <c r="I174" s="84"/>
      <c r="J174" s="84"/>
      <c r="K174" s="94"/>
      <c r="L174" s="138"/>
      <c r="M174" s="138"/>
      <c r="N174" s="139"/>
      <c r="O174" s="139"/>
      <c r="P174" s="94"/>
      <c r="Q174" s="63"/>
      <c r="R174" s="64"/>
      <c r="S174" s="51"/>
    </row>
    <row r="175" spans="1:19" ht="39" customHeight="1" x14ac:dyDescent="0.25">
      <c r="A175" s="17"/>
      <c r="B175" s="122"/>
      <c r="C175" s="132" t="s">
        <v>41</v>
      </c>
      <c r="D175" s="96" t="s">
        <v>26</v>
      </c>
      <c r="E175" s="89">
        <f>SUM(E172:E174)</f>
        <v>13939.900000000001</v>
      </c>
      <c r="F175" s="89"/>
      <c r="G175" s="87">
        <f t="shared" ref="G175:H175" si="43">SUM(G172:G174)</f>
        <v>44008.439300000005</v>
      </c>
      <c r="H175" s="87">
        <f t="shared" si="43"/>
        <v>213708.16999999998</v>
      </c>
      <c r="I175" s="87"/>
      <c r="J175" s="87"/>
      <c r="K175" s="87"/>
      <c r="L175" s="114"/>
      <c r="M175" s="114"/>
      <c r="N175" s="140"/>
      <c r="O175" s="140"/>
      <c r="P175" s="87">
        <v>0</v>
      </c>
      <c r="Q175" s="65"/>
      <c r="R175" s="66"/>
      <c r="S175" s="50"/>
    </row>
    <row r="176" spans="1:19" ht="32.25" customHeight="1" x14ac:dyDescent="0.25">
      <c r="A176" s="15"/>
      <c r="B176" s="119"/>
      <c r="C176" s="136" t="s">
        <v>41</v>
      </c>
      <c r="D176" s="99" t="s">
        <v>29</v>
      </c>
      <c r="E176" s="93">
        <v>332.94</v>
      </c>
      <c r="F176" s="142">
        <v>3.37</v>
      </c>
      <c r="G176" s="94">
        <f>E176*F176</f>
        <v>1122.0078000000001</v>
      </c>
      <c r="H176" s="94">
        <v>11985.84</v>
      </c>
      <c r="I176" s="94"/>
      <c r="J176" s="94"/>
      <c r="K176" s="94"/>
      <c r="L176" s="138"/>
      <c r="M176" s="138"/>
      <c r="N176" s="139"/>
      <c r="O176" s="139"/>
      <c r="P176" s="84">
        <v>37200</v>
      </c>
      <c r="Q176" s="63"/>
      <c r="R176" s="64"/>
      <c r="S176" s="51"/>
    </row>
    <row r="177" spans="1:20" ht="27" customHeight="1" x14ac:dyDescent="0.25">
      <c r="A177" s="15"/>
      <c r="B177" s="119"/>
      <c r="C177" s="136" t="s">
        <v>66</v>
      </c>
      <c r="D177" s="99" t="s">
        <v>29</v>
      </c>
      <c r="E177" s="93">
        <v>80.14</v>
      </c>
      <c r="F177" s="142">
        <v>3.37</v>
      </c>
      <c r="G177" s="94">
        <f>E177*F177</f>
        <v>270.0718</v>
      </c>
      <c r="H177" s="94">
        <v>2885.04</v>
      </c>
      <c r="I177" s="94"/>
      <c r="J177" s="94"/>
      <c r="K177" s="94"/>
      <c r="L177" s="138"/>
      <c r="M177" s="138"/>
      <c r="N177" s="139"/>
      <c r="O177" s="139"/>
      <c r="P177" s="84"/>
      <c r="Q177" s="63"/>
      <c r="R177" s="64"/>
      <c r="S177" s="51"/>
    </row>
    <row r="178" spans="1:20" ht="38.25" x14ac:dyDescent="0.25">
      <c r="A178" s="17"/>
      <c r="B178" s="122"/>
      <c r="C178" s="132" t="s">
        <v>41</v>
      </c>
      <c r="D178" s="100" t="s">
        <v>30</v>
      </c>
      <c r="E178" s="89">
        <f>SUM(E175:E177)</f>
        <v>14352.980000000001</v>
      </c>
      <c r="F178" s="89"/>
      <c r="G178" s="87">
        <f t="shared" ref="G178:H178" si="44">SUM(G175:G177)</f>
        <v>45400.518900000003</v>
      </c>
      <c r="H178" s="87">
        <f t="shared" si="44"/>
        <v>228579.05</v>
      </c>
      <c r="I178" s="87"/>
      <c r="J178" s="87"/>
      <c r="K178" s="87"/>
      <c r="L178" s="114"/>
      <c r="M178" s="114"/>
      <c r="N178" s="140"/>
      <c r="O178" s="140"/>
      <c r="P178" s="87">
        <v>37200</v>
      </c>
      <c r="Q178" s="65"/>
      <c r="R178" s="66"/>
      <c r="S178" s="50"/>
    </row>
    <row r="179" spans="1:20" ht="26.25" customHeight="1" x14ac:dyDescent="0.25">
      <c r="A179" s="15"/>
      <c r="B179" s="119"/>
      <c r="C179" s="136" t="s">
        <v>41</v>
      </c>
      <c r="D179" s="99" t="s">
        <v>31</v>
      </c>
      <c r="E179" s="93">
        <v>351.86</v>
      </c>
      <c r="F179" s="142">
        <v>3.37</v>
      </c>
      <c r="G179" s="94">
        <f>E179*F179</f>
        <v>1185.7682</v>
      </c>
      <c r="H179" s="94">
        <v>12666.96</v>
      </c>
      <c r="I179" s="94"/>
      <c r="J179" s="94"/>
      <c r="K179" s="94"/>
      <c r="L179" s="138"/>
      <c r="M179" s="138"/>
      <c r="N179" s="139"/>
      <c r="O179" s="139"/>
      <c r="P179" s="84">
        <v>0</v>
      </c>
      <c r="Q179" s="63"/>
      <c r="R179" s="64"/>
      <c r="S179" s="51"/>
    </row>
    <row r="180" spans="1:20" ht="38.25" x14ac:dyDescent="0.25">
      <c r="A180" s="15"/>
      <c r="B180" s="119"/>
      <c r="C180" s="101" t="s">
        <v>43</v>
      </c>
      <c r="D180" s="99"/>
      <c r="E180" s="93">
        <v>14.26</v>
      </c>
      <c r="F180" s="141">
        <v>0</v>
      </c>
      <c r="G180" s="142">
        <v>0</v>
      </c>
      <c r="H180" s="142">
        <v>0</v>
      </c>
      <c r="I180" s="141"/>
      <c r="J180" s="141"/>
      <c r="K180" s="94"/>
      <c r="L180" s="138"/>
      <c r="M180" s="138"/>
      <c r="N180" s="139"/>
      <c r="O180" s="139"/>
      <c r="P180" s="84"/>
      <c r="Q180" s="63"/>
      <c r="R180" s="64"/>
      <c r="S180" s="51"/>
    </row>
    <row r="181" spans="1:20" ht="26.25" customHeight="1" x14ac:dyDescent="0.25">
      <c r="A181" s="15"/>
      <c r="B181" s="119"/>
      <c r="C181" s="149" t="s">
        <v>66</v>
      </c>
      <c r="D181" s="99" t="s">
        <v>31</v>
      </c>
      <c r="E181" s="93">
        <v>80.72</v>
      </c>
      <c r="F181" s="141">
        <v>3.37</v>
      </c>
      <c r="G181" s="94">
        <f t="shared" ref="G181" si="45">E181*F181</f>
        <v>272.02640000000002</v>
      </c>
      <c r="H181" s="94">
        <v>2905.92</v>
      </c>
      <c r="I181" s="84"/>
      <c r="J181" s="84"/>
      <c r="K181" s="94"/>
      <c r="L181" s="138"/>
      <c r="M181" s="138"/>
      <c r="N181" s="139"/>
      <c r="O181" s="139"/>
      <c r="P181" s="84"/>
      <c r="Q181" s="63"/>
      <c r="R181" s="64"/>
      <c r="S181" s="51"/>
    </row>
    <row r="182" spans="1:20" ht="45.75" customHeight="1" x14ac:dyDescent="0.25">
      <c r="A182" s="17"/>
      <c r="B182" s="122"/>
      <c r="C182" s="132" t="s">
        <v>41</v>
      </c>
      <c r="D182" s="100" t="s">
        <v>32</v>
      </c>
      <c r="E182" s="89">
        <f>SUM(E178:E181)</f>
        <v>14799.820000000002</v>
      </c>
      <c r="F182" s="89"/>
      <c r="G182" s="87">
        <f t="shared" ref="G182:H182" si="46">SUM(G178:G181)</f>
        <v>46858.313500000004</v>
      </c>
      <c r="H182" s="87">
        <f t="shared" si="46"/>
        <v>244151.93</v>
      </c>
      <c r="I182" s="87"/>
      <c r="J182" s="87"/>
      <c r="K182" s="87"/>
      <c r="L182" s="114"/>
      <c r="M182" s="114"/>
      <c r="N182" s="140"/>
      <c r="O182" s="140"/>
      <c r="P182" s="87">
        <v>37200</v>
      </c>
      <c r="Q182" s="65"/>
      <c r="R182" s="66"/>
      <c r="S182" s="50"/>
    </row>
    <row r="183" spans="1:20" ht="27.75" customHeight="1" x14ac:dyDescent="0.25">
      <c r="A183" s="15"/>
      <c r="B183" s="119"/>
      <c r="C183" s="136" t="s">
        <v>41</v>
      </c>
      <c r="D183" s="99" t="s">
        <v>33</v>
      </c>
      <c r="E183" s="137">
        <v>364.82</v>
      </c>
      <c r="F183" s="141">
        <v>3.37</v>
      </c>
      <c r="G183" s="94">
        <f>E183*F183</f>
        <v>1229.4434000000001</v>
      </c>
      <c r="H183" s="94">
        <v>13133.52</v>
      </c>
      <c r="I183" s="84"/>
      <c r="J183" s="84"/>
      <c r="K183" s="94"/>
      <c r="L183" s="138"/>
      <c r="M183" s="134"/>
      <c r="N183" s="139"/>
      <c r="O183" s="139"/>
      <c r="P183" s="84">
        <v>0</v>
      </c>
      <c r="Q183" s="63"/>
      <c r="R183" s="64"/>
      <c r="S183" s="51"/>
    </row>
    <row r="184" spans="1:20" ht="25.5" x14ac:dyDescent="0.25">
      <c r="A184" s="150"/>
      <c r="B184" s="151"/>
      <c r="C184" s="136" t="s">
        <v>66</v>
      </c>
      <c r="D184" s="99" t="s">
        <v>33</v>
      </c>
      <c r="E184" s="152">
        <v>85.42</v>
      </c>
      <c r="F184" s="153">
        <v>3.37</v>
      </c>
      <c r="G184" s="94">
        <f>E184*F184</f>
        <v>287.86540000000002</v>
      </c>
      <c r="H184" s="148">
        <v>3075.12</v>
      </c>
      <c r="I184" s="154"/>
      <c r="J184" s="154"/>
      <c r="K184" s="94"/>
      <c r="L184" s="155"/>
      <c r="M184" s="156"/>
      <c r="N184" s="157"/>
      <c r="O184" s="157"/>
      <c r="P184" s="84"/>
      <c r="Q184" s="158"/>
      <c r="R184" s="159"/>
      <c r="S184" s="51"/>
    </row>
    <row r="185" spans="1:20" ht="42" customHeight="1" x14ac:dyDescent="0.25">
      <c r="A185" s="25"/>
      <c r="B185" s="143"/>
      <c r="C185" s="132" t="s">
        <v>41</v>
      </c>
      <c r="D185" s="100" t="s">
        <v>35</v>
      </c>
      <c r="E185" s="144">
        <f>SUM(E182:E184)</f>
        <v>15250.060000000001</v>
      </c>
      <c r="F185" s="144"/>
      <c r="G185" s="87">
        <f t="shared" ref="G185:H185" si="47">SUM(G182:G184)</f>
        <v>48375.62230000001</v>
      </c>
      <c r="H185" s="87">
        <f t="shared" si="47"/>
        <v>260360.56999999998</v>
      </c>
      <c r="I185" s="87"/>
      <c r="J185" s="87"/>
      <c r="K185" s="87"/>
      <c r="L185" s="145"/>
      <c r="M185" s="145"/>
      <c r="N185" s="146"/>
      <c r="O185" s="146"/>
      <c r="P185" s="87">
        <v>37200</v>
      </c>
      <c r="Q185" s="67"/>
      <c r="R185" s="68"/>
      <c r="S185" s="50"/>
    </row>
    <row r="186" spans="1:20" ht="25.5" x14ac:dyDescent="0.25">
      <c r="A186" s="16"/>
      <c r="B186" s="119"/>
      <c r="C186" s="136" t="s">
        <v>41</v>
      </c>
      <c r="D186" s="99" t="s">
        <v>34</v>
      </c>
      <c r="E186" s="137">
        <v>360.98</v>
      </c>
      <c r="F186" s="141">
        <v>3.37</v>
      </c>
      <c r="G186" s="94">
        <f>E186*F186</f>
        <v>1216.5026</v>
      </c>
      <c r="H186" s="94">
        <v>12995.28</v>
      </c>
      <c r="I186" s="84"/>
      <c r="J186" s="84"/>
      <c r="K186" s="94"/>
      <c r="L186" s="139"/>
      <c r="M186" s="139"/>
      <c r="N186" s="139"/>
      <c r="O186" s="139"/>
      <c r="P186" s="84">
        <v>0</v>
      </c>
      <c r="Q186" s="63"/>
      <c r="R186" s="69"/>
      <c r="S186" s="51"/>
      <c r="T186" s="2"/>
    </row>
    <row r="187" spans="1:20" ht="25.5" x14ac:dyDescent="0.25">
      <c r="A187" s="16"/>
      <c r="B187" s="119"/>
      <c r="C187" s="136" t="s">
        <v>66</v>
      </c>
      <c r="D187" s="99" t="s">
        <v>34</v>
      </c>
      <c r="E187" s="152">
        <v>74.42</v>
      </c>
      <c r="F187" s="141">
        <v>3.37</v>
      </c>
      <c r="G187" s="94">
        <f>E187*F187</f>
        <v>250.7954</v>
      </c>
      <c r="H187" s="148">
        <v>2679.12</v>
      </c>
      <c r="I187" s="154"/>
      <c r="J187" s="154"/>
      <c r="K187" s="94"/>
      <c r="L187" s="139"/>
      <c r="M187" s="139"/>
      <c r="N187" s="139"/>
      <c r="O187" s="139"/>
      <c r="P187" s="84"/>
      <c r="Q187" s="63"/>
      <c r="R187" s="69"/>
      <c r="S187" s="51"/>
      <c r="T187" s="2"/>
    </row>
    <row r="188" spans="1:20" ht="42.75" customHeight="1" x14ac:dyDescent="0.25">
      <c r="A188" s="18"/>
      <c r="B188" s="122"/>
      <c r="C188" s="132" t="s">
        <v>41</v>
      </c>
      <c r="D188" s="100" t="s">
        <v>36</v>
      </c>
      <c r="E188" s="144">
        <f>SUM(E185:E187)</f>
        <v>15685.460000000001</v>
      </c>
      <c r="F188" s="144"/>
      <c r="G188" s="87">
        <f t="shared" ref="G188:H188" si="48">SUM(G185:G187)</f>
        <v>49842.920300000013</v>
      </c>
      <c r="H188" s="87">
        <f t="shared" si="48"/>
        <v>276034.96999999997</v>
      </c>
      <c r="I188" s="87"/>
      <c r="J188" s="87"/>
      <c r="K188" s="87"/>
      <c r="L188" s="140"/>
      <c r="M188" s="140"/>
      <c r="N188" s="140"/>
      <c r="O188" s="140"/>
      <c r="P188" s="87">
        <v>37200</v>
      </c>
      <c r="Q188" s="65"/>
      <c r="R188" s="70"/>
      <c r="S188" s="50"/>
    </row>
    <row r="189" spans="1:20" s="2" customFormat="1" ht="25.5" x14ac:dyDescent="0.25">
      <c r="A189" s="20"/>
      <c r="B189" s="129"/>
      <c r="C189" s="136" t="s">
        <v>41</v>
      </c>
      <c r="D189" s="99" t="s">
        <v>57</v>
      </c>
      <c r="E189" s="147">
        <v>341.56</v>
      </c>
      <c r="F189" s="141">
        <v>3.37</v>
      </c>
      <c r="G189" s="148">
        <f>E189*F189</f>
        <v>1151.0572</v>
      </c>
      <c r="H189" s="148">
        <v>13662.4</v>
      </c>
      <c r="I189" s="148"/>
      <c r="J189" s="148"/>
      <c r="K189" s="94"/>
      <c r="L189" s="135"/>
      <c r="M189" s="135"/>
      <c r="N189" s="135"/>
      <c r="O189" s="135"/>
      <c r="P189" s="94">
        <v>0</v>
      </c>
      <c r="Q189" s="61"/>
      <c r="R189" s="71"/>
      <c r="S189" s="47"/>
    </row>
    <row r="190" spans="1:20" s="2" customFormat="1" ht="25.5" x14ac:dyDescent="0.25">
      <c r="A190" s="20"/>
      <c r="B190" s="129"/>
      <c r="C190" s="136" t="s">
        <v>66</v>
      </c>
      <c r="D190" s="99" t="s">
        <v>57</v>
      </c>
      <c r="E190" s="147">
        <v>32.36</v>
      </c>
      <c r="F190" s="153">
        <v>3.37</v>
      </c>
      <c r="G190" s="148">
        <f>E190*F190</f>
        <v>109.0532</v>
      </c>
      <c r="H190" s="148">
        <v>1294.4000000000001</v>
      </c>
      <c r="I190" s="148"/>
      <c r="J190" s="148"/>
      <c r="K190" s="94"/>
      <c r="L190" s="135"/>
      <c r="M190" s="135"/>
      <c r="N190" s="135"/>
      <c r="O190" s="135"/>
      <c r="P190" s="94"/>
      <c r="Q190" s="61"/>
      <c r="R190" s="71"/>
      <c r="S190" s="47"/>
    </row>
    <row r="191" spans="1:20" s="2" customFormat="1" ht="38.25" x14ac:dyDescent="0.25">
      <c r="A191" s="18"/>
      <c r="B191" s="122"/>
      <c r="C191" s="132" t="s">
        <v>41</v>
      </c>
      <c r="D191" s="100" t="s">
        <v>58</v>
      </c>
      <c r="E191" s="144">
        <f>SUM(E188:E190)</f>
        <v>16059.380000000001</v>
      </c>
      <c r="F191" s="144"/>
      <c r="G191" s="87">
        <f t="shared" ref="G191:H191" si="49">SUM(G188:G190)</f>
        <v>51103.030700000018</v>
      </c>
      <c r="H191" s="87">
        <f t="shared" si="49"/>
        <v>290991.77</v>
      </c>
      <c r="I191" s="87"/>
      <c r="J191" s="87"/>
      <c r="K191" s="87"/>
      <c r="L191" s="140"/>
      <c r="M191" s="140"/>
      <c r="N191" s="140"/>
      <c r="O191" s="140"/>
      <c r="P191" s="87">
        <v>37200</v>
      </c>
      <c r="Q191" s="65"/>
      <c r="R191" s="70"/>
      <c r="S191" s="50"/>
    </row>
    <row r="192" spans="1:20" s="2" customFormat="1" ht="25.5" x14ac:dyDescent="0.25">
      <c r="A192" s="20"/>
      <c r="B192" s="129"/>
      <c r="C192" s="136" t="s">
        <v>41</v>
      </c>
      <c r="D192" s="99" t="s">
        <v>61</v>
      </c>
      <c r="E192" s="147">
        <v>523.26</v>
      </c>
      <c r="F192" s="141">
        <v>3.37</v>
      </c>
      <c r="G192" s="148">
        <f>E192*F192</f>
        <v>1763.3861999999999</v>
      </c>
      <c r="H192" s="148">
        <v>20930.400000000001</v>
      </c>
      <c r="I192" s="148"/>
      <c r="J192" s="148"/>
      <c r="K192" s="94"/>
      <c r="L192" s="135"/>
      <c r="M192" s="135"/>
      <c r="N192" s="135"/>
      <c r="O192" s="135"/>
      <c r="P192" s="94">
        <v>43688.34</v>
      </c>
      <c r="Q192" s="61"/>
      <c r="R192" s="71"/>
      <c r="S192" s="47"/>
    </row>
    <row r="193" spans="1:19" s="2" customFormat="1" ht="25.5" x14ac:dyDescent="0.25">
      <c r="A193" s="20"/>
      <c r="B193" s="129"/>
      <c r="C193" s="136" t="s">
        <v>66</v>
      </c>
      <c r="D193" s="99" t="s">
        <v>61</v>
      </c>
      <c r="E193" s="147">
        <v>87.44</v>
      </c>
      <c r="F193" s="153">
        <v>3.37</v>
      </c>
      <c r="G193" s="148">
        <f>E193*F193</f>
        <v>294.6728</v>
      </c>
      <c r="H193" s="148">
        <v>3497.6</v>
      </c>
      <c r="I193" s="148"/>
      <c r="J193" s="148"/>
      <c r="K193" s="94"/>
      <c r="L193" s="135"/>
      <c r="M193" s="135"/>
      <c r="N193" s="135"/>
      <c r="O193" s="135"/>
      <c r="P193" s="94"/>
      <c r="Q193" s="61"/>
      <c r="R193" s="71"/>
      <c r="S193" s="47"/>
    </row>
    <row r="194" spans="1:19" s="2" customFormat="1" ht="39" customHeight="1" x14ac:dyDescent="0.25">
      <c r="A194" s="18"/>
      <c r="B194" s="122"/>
      <c r="C194" s="132" t="s">
        <v>41</v>
      </c>
      <c r="D194" s="100" t="s">
        <v>63</v>
      </c>
      <c r="E194" s="144">
        <f>SUM(E191:E193)</f>
        <v>16670.079999999998</v>
      </c>
      <c r="F194" s="144"/>
      <c r="G194" s="87">
        <f t="shared" ref="G194:H194" si="50">SUM(G191:G193)</f>
        <v>53161.089700000019</v>
      </c>
      <c r="H194" s="87">
        <f t="shared" si="50"/>
        <v>315419.77</v>
      </c>
      <c r="I194" s="87"/>
      <c r="J194" s="87"/>
      <c r="K194" s="87"/>
      <c r="L194" s="140"/>
      <c r="M194" s="140"/>
      <c r="N194" s="140"/>
      <c r="O194" s="140"/>
      <c r="P194" s="87">
        <f>SUM(P191:P192)</f>
        <v>80888.34</v>
      </c>
      <c r="Q194" s="65"/>
      <c r="R194" s="70"/>
      <c r="S194" s="50"/>
    </row>
    <row r="195" spans="1:19" s="2" customFormat="1" ht="29.25" customHeight="1" x14ac:dyDescent="0.25">
      <c r="A195" s="20"/>
      <c r="B195" s="129"/>
      <c r="C195" s="131" t="s">
        <v>41</v>
      </c>
      <c r="D195" s="99" t="s">
        <v>64</v>
      </c>
      <c r="E195" s="147">
        <v>573.9</v>
      </c>
      <c r="F195" s="153">
        <v>3.37</v>
      </c>
      <c r="G195" s="148">
        <f>E195*F195</f>
        <v>1934.0429999999999</v>
      </c>
      <c r="H195" s="148">
        <v>22956</v>
      </c>
      <c r="I195" s="148"/>
      <c r="J195" s="148"/>
      <c r="K195" s="148"/>
      <c r="L195" s="135"/>
      <c r="M195" s="135"/>
      <c r="N195" s="135"/>
      <c r="O195" s="135"/>
      <c r="P195" s="94">
        <v>0</v>
      </c>
      <c r="Q195" s="61"/>
      <c r="R195" s="71"/>
      <c r="S195" s="47"/>
    </row>
    <row r="196" spans="1:19" s="2" customFormat="1" ht="41.25" customHeight="1" x14ac:dyDescent="0.25">
      <c r="A196" s="20"/>
      <c r="B196" s="129"/>
      <c r="C196" s="131" t="s">
        <v>43</v>
      </c>
      <c r="D196" s="104"/>
      <c r="E196" s="147">
        <v>7.84</v>
      </c>
      <c r="F196" s="153">
        <v>0</v>
      </c>
      <c r="G196" s="148">
        <f t="shared" ref="G196:G197" si="51">E196*F196</f>
        <v>0</v>
      </c>
      <c r="H196" s="148">
        <f t="shared" ref="H196" si="52">F196*G196</f>
        <v>0</v>
      </c>
      <c r="I196" s="148"/>
      <c r="J196" s="148"/>
      <c r="K196" s="148"/>
      <c r="L196" s="135"/>
      <c r="M196" s="135"/>
      <c r="N196" s="135"/>
      <c r="O196" s="135"/>
      <c r="P196" s="94"/>
      <c r="Q196" s="61"/>
      <c r="R196" s="71"/>
      <c r="S196" s="47"/>
    </row>
    <row r="197" spans="1:19" s="2" customFormat="1" ht="27" customHeight="1" x14ac:dyDescent="0.25">
      <c r="A197" s="20"/>
      <c r="B197" s="129"/>
      <c r="C197" s="131" t="s">
        <v>66</v>
      </c>
      <c r="D197" s="99" t="s">
        <v>64</v>
      </c>
      <c r="E197" s="147">
        <v>92.44</v>
      </c>
      <c r="F197" s="153">
        <v>3.37</v>
      </c>
      <c r="G197" s="148">
        <f t="shared" si="51"/>
        <v>311.52280000000002</v>
      </c>
      <c r="H197" s="148">
        <v>3697.6</v>
      </c>
      <c r="I197" s="148"/>
      <c r="J197" s="148"/>
      <c r="K197" s="148"/>
      <c r="L197" s="135"/>
      <c r="M197" s="135"/>
      <c r="N197" s="135"/>
      <c r="O197" s="135"/>
      <c r="P197" s="94"/>
      <c r="Q197" s="61"/>
      <c r="R197" s="71"/>
      <c r="S197" s="47"/>
    </row>
    <row r="198" spans="1:19" s="2" customFormat="1" ht="41.25" customHeight="1" x14ac:dyDescent="0.25">
      <c r="A198" s="18"/>
      <c r="B198" s="122"/>
      <c r="C198" s="132" t="s">
        <v>41</v>
      </c>
      <c r="D198" s="100" t="s">
        <v>67</v>
      </c>
      <c r="E198" s="144">
        <f>SUM(E194:E197)</f>
        <v>17344.259999999998</v>
      </c>
      <c r="F198" s="144"/>
      <c r="G198" s="87">
        <f t="shared" ref="G198:H198" si="53">SUM(G194:G197)</f>
        <v>55406.655500000015</v>
      </c>
      <c r="H198" s="87">
        <f t="shared" si="53"/>
        <v>342073.37</v>
      </c>
      <c r="I198" s="87"/>
      <c r="J198" s="87"/>
      <c r="K198" s="87"/>
      <c r="L198" s="140"/>
      <c r="M198" s="140"/>
      <c r="N198" s="140"/>
      <c r="O198" s="140"/>
      <c r="P198" s="87">
        <v>80888.34</v>
      </c>
      <c r="Q198" s="65"/>
      <c r="R198" s="70"/>
      <c r="S198" s="50"/>
    </row>
    <row r="199" spans="1:19" s="2" customFormat="1" ht="28.5" customHeight="1" x14ac:dyDescent="0.25">
      <c r="A199" s="20"/>
      <c r="B199" s="129"/>
      <c r="C199" s="131" t="s">
        <v>41</v>
      </c>
      <c r="D199" s="99" t="s">
        <v>70</v>
      </c>
      <c r="E199" s="147">
        <v>326.77999999999997</v>
      </c>
      <c r="F199" s="153">
        <v>3.37</v>
      </c>
      <c r="G199" s="94">
        <v>1101.2485999999999</v>
      </c>
      <c r="H199" s="94">
        <v>13071.199999999999</v>
      </c>
      <c r="I199" s="94"/>
      <c r="J199" s="94"/>
      <c r="K199" s="94"/>
      <c r="L199" s="135"/>
      <c r="M199" s="135"/>
      <c r="N199" s="135"/>
      <c r="O199" s="135"/>
      <c r="P199" s="94">
        <v>0</v>
      </c>
      <c r="Q199" s="61"/>
      <c r="R199" s="71"/>
      <c r="S199" s="47"/>
    </row>
    <row r="200" spans="1:19" s="2" customFormat="1" ht="29.25" customHeight="1" x14ac:dyDescent="0.25">
      <c r="A200" s="20"/>
      <c r="B200" s="129"/>
      <c r="C200" s="131" t="s">
        <v>66</v>
      </c>
      <c r="D200" s="99" t="s">
        <v>70</v>
      </c>
      <c r="E200" s="147">
        <v>51.06</v>
      </c>
      <c r="F200" s="153">
        <v>3.37</v>
      </c>
      <c r="G200" s="94">
        <v>172.07220000000001</v>
      </c>
      <c r="H200" s="94">
        <v>2042.4</v>
      </c>
      <c r="I200" s="94"/>
      <c r="J200" s="94"/>
      <c r="K200" s="94"/>
      <c r="L200" s="135"/>
      <c r="M200" s="135"/>
      <c r="N200" s="135"/>
      <c r="O200" s="135"/>
      <c r="P200" s="94"/>
      <c r="Q200" s="61"/>
      <c r="R200" s="71"/>
      <c r="S200" s="47"/>
    </row>
    <row r="201" spans="1:19" s="2" customFormat="1" ht="41.25" customHeight="1" x14ac:dyDescent="0.25">
      <c r="A201" s="18"/>
      <c r="B201" s="122"/>
      <c r="C201" s="132" t="s">
        <v>41</v>
      </c>
      <c r="D201" s="100" t="s">
        <v>69</v>
      </c>
      <c r="E201" s="144">
        <f>SUM(E198:E200)</f>
        <v>17722.099999999999</v>
      </c>
      <c r="F201" s="144"/>
      <c r="G201" s="87">
        <f t="shared" ref="G201:H201" si="54">SUM(G198:G200)</f>
        <v>56679.976300000017</v>
      </c>
      <c r="H201" s="87">
        <f t="shared" si="54"/>
        <v>357186.97000000003</v>
      </c>
      <c r="I201" s="87"/>
      <c r="J201" s="87"/>
      <c r="K201" s="87"/>
      <c r="L201" s="140"/>
      <c r="M201" s="140"/>
      <c r="N201" s="140"/>
      <c r="O201" s="140"/>
      <c r="P201" s="87">
        <v>80888.34</v>
      </c>
      <c r="Q201" s="65"/>
      <c r="R201" s="70"/>
      <c r="S201" s="50"/>
    </row>
    <row r="202" spans="1:19" s="2" customFormat="1" ht="29.25" customHeight="1" x14ac:dyDescent="0.25">
      <c r="A202" s="20"/>
      <c r="B202" s="129"/>
      <c r="C202" s="131" t="s">
        <v>41</v>
      </c>
      <c r="D202" s="99" t="s">
        <v>71</v>
      </c>
      <c r="E202" s="147">
        <v>340.98</v>
      </c>
      <c r="F202" s="153">
        <v>3.45</v>
      </c>
      <c r="G202" s="94">
        <v>1176.3800000000001</v>
      </c>
      <c r="H202" s="94">
        <f>E202*45</f>
        <v>15344.1</v>
      </c>
      <c r="I202" s="94"/>
      <c r="J202" s="94"/>
      <c r="K202" s="94"/>
      <c r="L202" s="135"/>
      <c r="M202" s="135"/>
      <c r="N202" s="135"/>
      <c r="O202" s="135"/>
      <c r="P202" s="94">
        <v>64500</v>
      </c>
      <c r="Q202" s="61"/>
      <c r="R202" s="71"/>
      <c r="S202" s="47"/>
    </row>
    <row r="203" spans="1:19" s="2" customFormat="1" ht="27.75" customHeight="1" x14ac:dyDescent="0.25">
      <c r="A203" s="20"/>
      <c r="B203" s="129"/>
      <c r="C203" s="131" t="s">
        <v>66</v>
      </c>
      <c r="D203" s="99" t="s">
        <v>71</v>
      </c>
      <c r="E203" s="147">
        <v>75.040000000000006</v>
      </c>
      <c r="F203" s="153">
        <v>3.45</v>
      </c>
      <c r="G203" s="94">
        <f>SUM(E203*F203)</f>
        <v>258.88800000000003</v>
      </c>
      <c r="H203" s="94">
        <f>SUM(E203*45)</f>
        <v>3376.8</v>
      </c>
      <c r="I203" s="94"/>
      <c r="J203" s="94"/>
      <c r="K203" s="94"/>
      <c r="L203" s="135"/>
      <c r="M203" s="135"/>
      <c r="N203" s="135"/>
      <c r="O203" s="135"/>
      <c r="P203" s="94"/>
      <c r="Q203" s="61"/>
      <c r="R203" s="71"/>
      <c r="S203" s="47"/>
    </row>
    <row r="204" spans="1:19" s="2" customFormat="1" ht="45" customHeight="1" x14ac:dyDescent="0.25">
      <c r="A204" s="18"/>
      <c r="B204" s="122"/>
      <c r="C204" s="132" t="s">
        <v>41</v>
      </c>
      <c r="D204" s="100" t="s">
        <v>72</v>
      </c>
      <c r="E204" s="144">
        <f>SUM(E201:E203)</f>
        <v>18138.12</v>
      </c>
      <c r="F204" s="144"/>
      <c r="G204" s="87">
        <f t="shared" ref="G204:H204" si="55">SUM(G201:G203)</f>
        <v>58115.244300000013</v>
      </c>
      <c r="H204" s="87">
        <f t="shared" si="55"/>
        <v>375907.87</v>
      </c>
      <c r="I204" s="87"/>
      <c r="J204" s="87"/>
      <c r="K204" s="87"/>
      <c r="L204" s="140"/>
      <c r="M204" s="140"/>
      <c r="N204" s="140"/>
      <c r="O204" s="140"/>
      <c r="P204" s="87">
        <f>SUM(P201:P203)</f>
        <v>145388.34</v>
      </c>
      <c r="Q204" s="65"/>
      <c r="R204" s="70"/>
      <c r="S204" s="50"/>
    </row>
    <row r="205" spans="1:19" s="2" customFormat="1" ht="32.25" customHeight="1" x14ac:dyDescent="0.25">
      <c r="A205" s="20"/>
      <c r="B205" s="129"/>
      <c r="C205" s="131" t="s">
        <v>41</v>
      </c>
      <c r="D205" s="99" t="s">
        <v>73</v>
      </c>
      <c r="E205" s="147">
        <v>379.58</v>
      </c>
      <c r="F205" s="153">
        <v>3.45</v>
      </c>
      <c r="G205" s="94">
        <f>E205*F205</f>
        <v>1309.5509999999999</v>
      </c>
      <c r="H205" s="94">
        <f>E205*45</f>
        <v>17081.099999999999</v>
      </c>
      <c r="I205" s="94"/>
      <c r="J205" s="94"/>
      <c r="K205" s="94"/>
      <c r="L205" s="135"/>
      <c r="M205" s="135"/>
      <c r="N205" s="135"/>
      <c r="O205" s="135"/>
      <c r="P205" s="94">
        <v>0</v>
      </c>
      <c r="Q205" s="61"/>
      <c r="R205" s="71"/>
      <c r="S205" s="47"/>
    </row>
    <row r="206" spans="1:19" s="2" customFormat="1" ht="27" customHeight="1" x14ac:dyDescent="0.25">
      <c r="A206" s="20"/>
      <c r="B206" s="129"/>
      <c r="C206" s="131" t="s">
        <v>66</v>
      </c>
      <c r="D206" s="99" t="s">
        <v>73</v>
      </c>
      <c r="E206" s="147">
        <v>92.88</v>
      </c>
      <c r="F206" s="153">
        <v>3.45</v>
      </c>
      <c r="G206" s="94">
        <f>E206*F206</f>
        <v>320.43599999999998</v>
      </c>
      <c r="H206" s="94">
        <f>E206*45</f>
        <v>4179.5999999999995</v>
      </c>
      <c r="I206" s="94"/>
      <c r="J206" s="94"/>
      <c r="K206" s="94"/>
      <c r="L206" s="135"/>
      <c r="M206" s="135"/>
      <c r="N206" s="135"/>
      <c r="O206" s="135"/>
      <c r="P206" s="94">
        <v>0</v>
      </c>
      <c r="Q206" s="61"/>
      <c r="R206" s="71"/>
      <c r="S206" s="47"/>
    </row>
    <row r="207" spans="1:19" s="2" customFormat="1" ht="41.25" customHeight="1" x14ac:dyDescent="0.25">
      <c r="A207" s="18"/>
      <c r="B207" s="122"/>
      <c r="C207" s="132" t="s">
        <v>41</v>
      </c>
      <c r="D207" s="100" t="s">
        <v>74</v>
      </c>
      <c r="E207" s="144">
        <f>SUM(E204:E206)</f>
        <v>18610.580000000002</v>
      </c>
      <c r="F207" s="144"/>
      <c r="G207" s="87">
        <f>SUM(G204:G206)</f>
        <v>59745.231300000014</v>
      </c>
      <c r="H207" s="87">
        <f t="shared" ref="H207" si="56">SUM(H204:H206)</f>
        <v>397168.56999999995</v>
      </c>
      <c r="I207" s="87"/>
      <c r="J207" s="87"/>
      <c r="K207" s="87"/>
      <c r="L207" s="140"/>
      <c r="M207" s="140"/>
      <c r="N207" s="140"/>
      <c r="O207" s="140"/>
      <c r="P207" s="87">
        <v>145388.34</v>
      </c>
      <c r="Q207" s="65"/>
      <c r="R207" s="70"/>
      <c r="S207" s="50"/>
    </row>
    <row r="208" spans="1:19" s="2" customFormat="1" ht="28.5" customHeight="1" x14ac:dyDescent="0.25">
      <c r="A208" s="20"/>
      <c r="B208" s="129"/>
      <c r="C208" s="131" t="s">
        <v>41</v>
      </c>
      <c r="D208" s="99" t="s">
        <v>76</v>
      </c>
      <c r="E208" s="147">
        <v>296.06</v>
      </c>
      <c r="F208" s="153">
        <v>3.45</v>
      </c>
      <c r="G208" s="94">
        <f>E208*F208</f>
        <v>1021.407</v>
      </c>
      <c r="H208" s="94">
        <v>13322.7</v>
      </c>
      <c r="I208" s="94"/>
      <c r="J208" s="94"/>
      <c r="K208" s="94"/>
      <c r="L208" s="135"/>
      <c r="M208" s="135"/>
      <c r="N208" s="135"/>
      <c r="O208" s="135"/>
      <c r="P208" s="94">
        <v>0</v>
      </c>
      <c r="Q208" s="61"/>
      <c r="R208" s="71"/>
      <c r="S208" s="47"/>
    </row>
    <row r="209" spans="1:19" s="2" customFormat="1" ht="30.75" customHeight="1" x14ac:dyDescent="0.25">
      <c r="A209" s="20"/>
      <c r="B209" s="129"/>
      <c r="C209" s="131" t="s">
        <v>66</v>
      </c>
      <c r="D209" s="99" t="s">
        <v>76</v>
      </c>
      <c r="E209" s="147">
        <v>77.8</v>
      </c>
      <c r="F209" s="153">
        <v>3.45</v>
      </c>
      <c r="G209" s="94">
        <f>E209*F209</f>
        <v>268.41000000000003</v>
      </c>
      <c r="H209" s="94">
        <f>E209*45</f>
        <v>3501</v>
      </c>
      <c r="I209" s="94"/>
      <c r="J209" s="94"/>
      <c r="K209" s="94"/>
      <c r="L209" s="135"/>
      <c r="M209" s="135"/>
      <c r="N209" s="135"/>
      <c r="O209" s="135"/>
      <c r="P209" s="94"/>
      <c r="Q209" s="61"/>
      <c r="R209" s="71"/>
      <c r="S209" s="47"/>
    </row>
    <row r="210" spans="1:19" s="2" customFormat="1" ht="41.25" customHeight="1" x14ac:dyDescent="0.25">
      <c r="A210" s="20"/>
      <c r="B210" s="129"/>
      <c r="C210" s="131" t="s">
        <v>43</v>
      </c>
      <c r="D210" s="99"/>
      <c r="E210" s="147">
        <v>19.600000000000001</v>
      </c>
      <c r="F210" s="153">
        <v>0</v>
      </c>
      <c r="G210" s="153">
        <v>0</v>
      </c>
      <c r="H210" s="153">
        <v>0</v>
      </c>
      <c r="I210" s="153"/>
      <c r="J210" s="153"/>
      <c r="K210" s="153"/>
      <c r="L210" s="135"/>
      <c r="M210" s="135"/>
      <c r="N210" s="135"/>
      <c r="O210" s="135"/>
      <c r="P210" s="94"/>
      <c r="Q210" s="61"/>
      <c r="R210" s="71"/>
      <c r="S210" s="47"/>
    </row>
    <row r="211" spans="1:19" s="2" customFormat="1" ht="41.25" customHeight="1" x14ac:dyDescent="0.25">
      <c r="A211" s="18"/>
      <c r="B211" s="122"/>
      <c r="C211" s="132" t="s">
        <v>41</v>
      </c>
      <c r="D211" s="100" t="s">
        <v>77</v>
      </c>
      <c r="E211" s="144">
        <f>SUM(E207:E210)</f>
        <v>19004.04</v>
      </c>
      <c r="F211" s="144"/>
      <c r="G211" s="87">
        <f t="shared" ref="G211:H211" si="57">SUM(G207:G210)</f>
        <v>61035.048300000017</v>
      </c>
      <c r="H211" s="87">
        <f t="shared" si="57"/>
        <v>413992.26999999996</v>
      </c>
      <c r="I211" s="87"/>
      <c r="J211" s="87"/>
      <c r="K211" s="87"/>
      <c r="L211" s="140"/>
      <c r="M211" s="140"/>
      <c r="N211" s="140"/>
      <c r="O211" s="140"/>
      <c r="P211" s="87">
        <v>145388.34</v>
      </c>
      <c r="Q211" s="65"/>
      <c r="R211" s="70"/>
      <c r="S211" s="50"/>
    </row>
    <row r="212" spans="1:19" s="2" customFormat="1" ht="27" customHeight="1" x14ac:dyDescent="0.25">
      <c r="A212" s="20"/>
      <c r="B212" s="129"/>
      <c r="C212" s="131" t="s">
        <v>41</v>
      </c>
      <c r="D212" s="99" t="s">
        <v>78</v>
      </c>
      <c r="E212" s="147">
        <v>186.76</v>
      </c>
      <c r="F212" s="153">
        <v>3.45</v>
      </c>
      <c r="G212" s="94">
        <f>E212*F212</f>
        <v>644.322</v>
      </c>
      <c r="H212" s="94">
        <f>E212*45</f>
        <v>8404.1999999999989</v>
      </c>
      <c r="I212" s="94"/>
      <c r="J212" s="94"/>
      <c r="K212" s="94"/>
      <c r="L212" s="135"/>
      <c r="M212" s="135"/>
      <c r="N212" s="135"/>
      <c r="O212" s="135"/>
      <c r="P212" s="94">
        <v>61410.38</v>
      </c>
      <c r="Q212" s="61"/>
      <c r="R212" s="71"/>
      <c r="S212" s="47"/>
    </row>
    <row r="213" spans="1:19" s="2" customFormat="1" ht="27.75" customHeight="1" x14ac:dyDescent="0.25">
      <c r="A213" s="20"/>
      <c r="B213" s="129"/>
      <c r="C213" s="131" t="s">
        <v>66</v>
      </c>
      <c r="D213" s="99" t="s">
        <v>78</v>
      </c>
      <c r="E213" s="147">
        <v>29.45</v>
      </c>
      <c r="F213" s="153">
        <v>3.45</v>
      </c>
      <c r="G213" s="94">
        <f>E213*F213</f>
        <v>101.60250000000001</v>
      </c>
      <c r="H213" s="94">
        <f>E213*45</f>
        <v>1325.25</v>
      </c>
      <c r="I213" s="94"/>
      <c r="J213" s="94"/>
      <c r="K213" s="94"/>
      <c r="L213" s="135"/>
      <c r="M213" s="135"/>
      <c r="N213" s="135"/>
      <c r="O213" s="135"/>
      <c r="P213" s="94"/>
      <c r="Q213" s="61"/>
      <c r="R213" s="71"/>
      <c r="S213" s="47"/>
    </row>
    <row r="214" spans="1:19" s="2" customFormat="1" ht="41.25" customHeight="1" x14ac:dyDescent="0.25">
      <c r="A214" s="18"/>
      <c r="B214" s="122"/>
      <c r="C214" s="132" t="s">
        <v>41</v>
      </c>
      <c r="D214" s="100" t="s">
        <v>79</v>
      </c>
      <c r="E214" s="144">
        <f>SUM(E211:E213)</f>
        <v>19220.25</v>
      </c>
      <c r="F214" s="144"/>
      <c r="G214" s="87">
        <f t="shared" ref="G214:H214" si="58">SUM(G211:G213)</f>
        <v>61780.972800000018</v>
      </c>
      <c r="H214" s="87">
        <f t="shared" si="58"/>
        <v>423721.72</v>
      </c>
      <c r="I214" s="87"/>
      <c r="J214" s="87"/>
      <c r="K214" s="87"/>
      <c r="L214" s="140"/>
      <c r="M214" s="140"/>
      <c r="N214" s="140"/>
      <c r="O214" s="140"/>
      <c r="P214" s="87">
        <f>P211+P212</f>
        <v>206798.72</v>
      </c>
      <c r="Q214" s="65"/>
      <c r="R214" s="70"/>
      <c r="S214" s="50"/>
    </row>
    <row r="215" spans="1:19" s="2" customFormat="1" ht="26.25" customHeight="1" x14ac:dyDescent="0.25">
      <c r="A215" s="20"/>
      <c r="B215" s="129"/>
      <c r="C215" s="131" t="s">
        <v>41</v>
      </c>
      <c r="D215" s="99" t="s">
        <v>82</v>
      </c>
      <c r="E215" s="147">
        <v>125.14</v>
      </c>
      <c r="F215" s="153">
        <v>3.45</v>
      </c>
      <c r="G215" s="94">
        <f>E215*F215</f>
        <v>431.733</v>
      </c>
      <c r="H215" s="94">
        <f>E215*57</f>
        <v>7132.9800000000005</v>
      </c>
      <c r="I215" s="94"/>
      <c r="J215" s="94"/>
      <c r="K215" s="94"/>
      <c r="L215" s="135"/>
      <c r="M215" s="135"/>
      <c r="N215" s="135"/>
      <c r="O215" s="135"/>
      <c r="P215" s="94">
        <v>122731.52</v>
      </c>
      <c r="Q215" s="61"/>
      <c r="R215" s="71"/>
      <c r="S215" s="47"/>
    </row>
    <row r="216" spans="1:19" s="2" customFormat="1" ht="28.5" customHeight="1" x14ac:dyDescent="0.25">
      <c r="A216" s="20"/>
      <c r="B216" s="129"/>
      <c r="C216" s="131" t="s">
        <v>66</v>
      </c>
      <c r="D216" s="99" t="s">
        <v>82</v>
      </c>
      <c r="E216" s="147">
        <v>44.98</v>
      </c>
      <c r="F216" s="153">
        <v>3.45</v>
      </c>
      <c r="G216" s="94">
        <f>E216*F216</f>
        <v>155.18099999999998</v>
      </c>
      <c r="H216" s="94">
        <f>E216*57</f>
        <v>2563.8599999999997</v>
      </c>
      <c r="I216" s="94"/>
      <c r="J216" s="94"/>
      <c r="K216" s="94"/>
      <c r="L216" s="135"/>
      <c r="M216" s="135"/>
      <c r="N216" s="135"/>
      <c r="O216" s="135"/>
      <c r="P216" s="94"/>
      <c r="Q216" s="61"/>
      <c r="R216" s="71"/>
      <c r="S216" s="47"/>
    </row>
    <row r="217" spans="1:19" s="2" customFormat="1" ht="41.25" customHeight="1" x14ac:dyDescent="0.25">
      <c r="A217" s="18"/>
      <c r="B217" s="122"/>
      <c r="C217" s="132" t="s">
        <v>41</v>
      </c>
      <c r="D217" s="100" t="s">
        <v>81</v>
      </c>
      <c r="E217" s="144">
        <f>SUM(E214:E216)</f>
        <v>19390.37</v>
      </c>
      <c r="F217" s="144"/>
      <c r="G217" s="87">
        <f t="shared" ref="G217:P217" si="59">SUM(G214:G216)</f>
        <v>62367.886800000015</v>
      </c>
      <c r="H217" s="87">
        <f t="shared" si="59"/>
        <v>433418.55999999994</v>
      </c>
      <c r="I217" s="87"/>
      <c r="J217" s="87"/>
      <c r="K217" s="87"/>
      <c r="L217" s="87"/>
      <c r="M217" s="87"/>
      <c r="N217" s="87"/>
      <c r="O217" s="87"/>
      <c r="P217" s="87">
        <f t="shared" si="59"/>
        <v>329530.23999999999</v>
      </c>
      <c r="Q217" s="65"/>
      <c r="R217" s="70"/>
      <c r="S217" s="50"/>
    </row>
    <row r="218" spans="1:19" s="2" customFormat="1" ht="30" customHeight="1" x14ac:dyDescent="0.25">
      <c r="A218" s="20"/>
      <c r="B218" s="129"/>
      <c r="C218" s="131" t="s">
        <v>41</v>
      </c>
      <c r="D218" s="99" t="s">
        <v>84</v>
      </c>
      <c r="E218" s="147">
        <v>264.14</v>
      </c>
      <c r="F218" s="153">
        <v>3.45</v>
      </c>
      <c r="G218" s="94">
        <f>E218*F218</f>
        <v>911.28300000000002</v>
      </c>
      <c r="H218" s="94">
        <f>E218*57</f>
        <v>15055.98</v>
      </c>
      <c r="I218" s="94"/>
      <c r="J218" s="94"/>
      <c r="K218" s="94"/>
      <c r="L218" s="94"/>
      <c r="M218" s="94"/>
      <c r="N218" s="94"/>
      <c r="O218" s="94"/>
      <c r="P218" s="94">
        <v>0</v>
      </c>
      <c r="Q218" s="61"/>
      <c r="R218" s="71"/>
      <c r="S218" s="47"/>
    </row>
    <row r="219" spans="1:19" s="2" customFormat="1" ht="30.75" customHeight="1" x14ac:dyDescent="0.25">
      <c r="A219" s="20"/>
      <c r="B219" s="129"/>
      <c r="C219" s="131" t="s">
        <v>66</v>
      </c>
      <c r="D219" s="99" t="s">
        <v>84</v>
      </c>
      <c r="E219" s="147">
        <v>155.41999999999999</v>
      </c>
      <c r="F219" s="153">
        <v>3.45</v>
      </c>
      <c r="G219" s="94">
        <f>E219*F218</f>
        <v>536.19899999999996</v>
      </c>
      <c r="H219" s="94">
        <f>E219*57</f>
        <v>8858.9399999999987</v>
      </c>
      <c r="I219" s="94"/>
      <c r="J219" s="94"/>
      <c r="K219" s="94"/>
      <c r="L219" s="94"/>
      <c r="M219" s="94"/>
      <c r="N219" s="94"/>
      <c r="O219" s="94"/>
      <c r="P219" s="94"/>
      <c r="Q219" s="61"/>
      <c r="R219" s="71"/>
      <c r="S219" s="47"/>
    </row>
    <row r="220" spans="1:19" s="2" customFormat="1" ht="41.25" customHeight="1" x14ac:dyDescent="0.25">
      <c r="A220" s="18"/>
      <c r="B220" s="122"/>
      <c r="C220" s="132" t="s">
        <v>41</v>
      </c>
      <c r="D220" s="100" t="s">
        <v>86</v>
      </c>
      <c r="E220" s="144">
        <f>SUM(E217:E219)</f>
        <v>19809.929999999997</v>
      </c>
      <c r="F220" s="144"/>
      <c r="G220" s="87">
        <f t="shared" ref="G220:P220" si="60">SUM(G217:G219)</f>
        <v>63815.368800000018</v>
      </c>
      <c r="H220" s="87">
        <f t="shared" si="60"/>
        <v>457333.47999999992</v>
      </c>
      <c r="I220" s="87"/>
      <c r="J220" s="87"/>
      <c r="K220" s="87"/>
      <c r="L220" s="87"/>
      <c r="M220" s="87"/>
      <c r="N220" s="87"/>
      <c r="O220" s="87"/>
      <c r="P220" s="87">
        <f t="shared" si="60"/>
        <v>329530.23999999999</v>
      </c>
      <c r="Q220" s="144"/>
      <c r="R220" s="144"/>
      <c r="S220" s="50"/>
    </row>
    <row r="221" spans="1:19" s="2" customFormat="1" ht="28.5" customHeight="1" x14ac:dyDescent="0.25">
      <c r="A221" s="20"/>
      <c r="B221" s="129"/>
      <c r="C221" s="131" t="s">
        <v>41</v>
      </c>
      <c r="D221" s="99" t="s">
        <v>89</v>
      </c>
      <c r="E221" s="147">
        <v>368.64</v>
      </c>
      <c r="F221" s="153">
        <v>3.45</v>
      </c>
      <c r="G221" s="94">
        <f>E221*F221</f>
        <v>1271.808</v>
      </c>
      <c r="H221" s="94">
        <f>E221*57</f>
        <v>21012.48</v>
      </c>
      <c r="I221" s="94"/>
      <c r="J221" s="94"/>
      <c r="K221" s="94"/>
      <c r="L221" s="94"/>
      <c r="M221" s="94"/>
      <c r="N221" s="94"/>
      <c r="O221" s="94"/>
      <c r="P221" s="94">
        <v>0</v>
      </c>
      <c r="Q221" s="147"/>
      <c r="R221" s="214"/>
      <c r="S221" s="47"/>
    </row>
    <row r="222" spans="1:19" s="2" customFormat="1" ht="41.25" customHeight="1" x14ac:dyDescent="0.25">
      <c r="A222" s="20"/>
      <c r="B222" s="129"/>
      <c r="C222" s="131" t="s">
        <v>43</v>
      </c>
      <c r="D222" s="99"/>
      <c r="E222" s="147">
        <v>12.22</v>
      </c>
      <c r="F222" s="147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47"/>
      <c r="R222" s="214"/>
      <c r="S222" s="47"/>
    </row>
    <row r="223" spans="1:19" s="2" customFormat="1" ht="27" customHeight="1" x14ac:dyDescent="0.25">
      <c r="A223" s="20"/>
      <c r="B223" s="129"/>
      <c r="C223" s="131" t="s">
        <v>66</v>
      </c>
      <c r="D223" s="99" t="s">
        <v>89</v>
      </c>
      <c r="E223" s="147">
        <v>76.88</v>
      </c>
      <c r="F223" s="153">
        <v>3.45</v>
      </c>
      <c r="G223" s="94">
        <f>E223*F223</f>
        <v>265.23599999999999</v>
      </c>
      <c r="H223" s="94">
        <f>E223*57</f>
        <v>4382.16</v>
      </c>
      <c r="I223" s="94"/>
      <c r="J223" s="94"/>
      <c r="K223" s="94"/>
      <c r="L223" s="94"/>
      <c r="M223" s="94"/>
      <c r="N223" s="94"/>
      <c r="O223" s="94"/>
      <c r="P223" s="94"/>
      <c r="Q223" s="147"/>
      <c r="R223" s="214"/>
      <c r="S223" s="47"/>
    </row>
    <row r="224" spans="1:19" s="2" customFormat="1" ht="41.25" customHeight="1" x14ac:dyDescent="0.25">
      <c r="A224" s="18"/>
      <c r="B224" s="122"/>
      <c r="C224" s="132" t="s">
        <v>41</v>
      </c>
      <c r="D224" s="100" t="s">
        <v>90</v>
      </c>
      <c r="E224" s="144">
        <f>SUM(E220:E223)</f>
        <v>20267.669999999998</v>
      </c>
      <c r="F224" s="144"/>
      <c r="G224" s="87">
        <f t="shared" ref="G224:P224" si="61">SUM(G220:G223)</f>
        <v>65352.412800000013</v>
      </c>
      <c r="H224" s="87">
        <f t="shared" si="61"/>
        <v>482728.11999999988</v>
      </c>
      <c r="I224" s="87"/>
      <c r="J224" s="87"/>
      <c r="K224" s="87"/>
      <c r="L224" s="87"/>
      <c r="M224" s="87"/>
      <c r="N224" s="87"/>
      <c r="O224" s="87"/>
      <c r="P224" s="87">
        <f t="shared" si="61"/>
        <v>329530.23999999999</v>
      </c>
      <c r="Q224" s="144"/>
      <c r="R224" s="213"/>
      <c r="S224" s="50"/>
    </row>
    <row r="225" spans="1:19" s="2" customFormat="1" ht="30" customHeight="1" x14ac:dyDescent="0.25">
      <c r="A225" s="20"/>
      <c r="B225" s="129"/>
      <c r="C225" s="131" t="s">
        <v>41</v>
      </c>
      <c r="D225" s="99" t="s">
        <v>93</v>
      </c>
      <c r="E225" s="147">
        <v>378.66</v>
      </c>
      <c r="F225" s="153">
        <v>3.45</v>
      </c>
      <c r="G225" s="94">
        <f>SUM(E225*F225)</f>
        <v>1306.3770000000002</v>
      </c>
      <c r="H225" s="94">
        <f>E225*57</f>
        <v>21583.620000000003</v>
      </c>
      <c r="I225" s="94"/>
      <c r="J225" s="94"/>
      <c r="K225" s="94"/>
      <c r="L225" s="94"/>
      <c r="M225" s="94"/>
      <c r="N225" s="94"/>
      <c r="O225" s="94"/>
      <c r="P225" s="94">
        <v>50442</v>
      </c>
      <c r="Q225" s="147"/>
      <c r="R225" s="214"/>
      <c r="S225" s="47"/>
    </row>
    <row r="226" spans="1:19" s="2" customFormat="1" ht="30" customHeight="1" x14ac:dyDescent="0.25">
      <c r="A226" s="20"/>
      <c r="B226" s="129"/>
      <c r="C226" s="131" t="s">
        <v>66</v>
      </c>
      <c r="D226" s="99" t="s">
        <v>93</v>
      </c>
      <c r="E226" s="147">
        <v>44</v>
      </c>
      <c r="F226" s="153">
        <v>3.45</v>
      </c>
      <c r="G226" s="94">
        <f>SUM(E226*F226)</f>
        <v>151.80000000000001</v>
      </c>
      <c r="H226" s="94">
        <f>E226*57</f>
        <v>2508</v>
      </c>
      <c r="I226" s="94"/>
      <c r="J226" s="94"/>
      <c r="K226" s="94"/>
      <c r="L226" s="94"/>
      <c r="M226" s="94"/>
      <c r="N226" s="94"/>
      <c r="O226" s="94"/>
      <c r="P226" s="94"/>
      <c r="Q226" s="147"/>
      <c r="R226" s="214"/>
      <c r="S226" s="47"/>
    </row>
    <row r="227" spans="1:19" s="2" customFormat="1" ht="41.25" customHeight="1" x14ac:dyDescent="0.25">
      <c r="A227" s="18"/>
      <c r="B227" s="122"/>
      <c r="C227" s="132" t="s">
        <v>41</v>
      </c>
      <c r="D227" s="100" t="s">
        <v>94</v>
      </c>
      <c r="E227" s="144">
        <f>SUM(E224:E226)</f>
        <v>20690.329999999998</v>
      </c>
      <c r="F227" s="144"/>
      <c r="G227" s="87">
        <f t="shared" ref="G227:H227" si="62">SUM(G224:G226)</f>
        <v>66810.589800000016</v>
      </c>
      <c r="H227" s="87">
        <f t="shared" si="62"/>
        <v>506819.73999999987</v>
      </c>
      <c r="I227" s="87"/>
      <c r="J227" s="87"/>
      <c r="K227" s="87"/>
      <c r="L227" s="87"/>
      <c r="M227" s="87"/>
      <c r="N227" s="87"/>
      <c r="O227" s="87"/>
      <c r="P227" s="87">
        <f>SUM(P224:P226)</f>
        <v>379972.24</v>
      </c>
      <c r="Q227" s="144"/>
      <c r="R227" s="213"/>
      <c r="S227" s="50"/>
    </row>
    <row r="228" spans="1:19" s="2" customFormat="1" ht="87.75" customHeight="1" x14ac:dyDescent="0.25">
      <c r="A228" s="20"/>
      <c r="B228" s="129"/>
      <c r="C228" s="131" t="s">
        <v>41</v>
      </c>
      <c r="D228" s="99" t="s">
        <v>96</v>
      </c>
      <c r="E228" s="147">
        <v>379.2</v>
      </c>
      <c r="F228" s="153">
        <v>5.6</v>
      </c>
      <c r="G228" s="94">
        <f>E228*F228</f>
        <v>2123.52</v>
      </c>
      <c r="H228" s="94">
        <v>34921.08</v>
      </c>
      <c r="I228" s="94"/>
      <c r="J228" s="94"/>
      <c r="K228" s="94"/>
      <c r="L228" s="94"/>
      <c r="M228" s="94"/>
      <c r="N228" s="94"/>
      <c r="O228" s="94"/>
      <c r="P228" s="220" t="s">
        <v>109</v>
      </c>
      <c r="Q228" s="147"/>
      <c r="R228" s="214"/>
      <c r="S228" s="278" t="s">
        <v>104</v>
      </c>
    </row>
    <row r="229" spans="1:19" s="2" customFormat="1" ht="48" customHeight="1" x14ac:dyDescent="0.25">
      <c r="A229" s="20"/>
      <c r="B229" s="129"/>
      <c r="C229" s="131" t="s">
        <v>66</v>
      </c>
      <c r="D229" s="99" t="s">
        <v>96</v>
      </c>
      <c r="E229" s="147">
        <v>93.5</v>
      </c>
      <c r="F229" s="153">
        <v>5.6</v>
      </c>
      <c r="G229" s="94">
        <f>E229*F229</f>
        <v>523.6</v>
      </c>
      <c r="H229" s="94">
        <v>8365.1</v>
      </c>
      <c r="I229" s="94"/>
      <c r="J229" s="94"/>
      <c r="K229" s="94"/>
      <c r="L229" s="94"/>
      <c r="M229" s="94"/>
      <c r="N229" s="94"/>
      <c r="O229" s="94"/>
      <c r="P229" s="94"/>
      <c r="Q229" s="147"/>
      <c r="R229" s="214"/>
      <c r="S229" s="279"/>
    </row>
    <row r="230" spans="1:19" s="2" customFormat="1" ht="41.25" customHeight="1" x14ac:dyDescent="0.25">
      <c r="A230" s="18"/>
      <c r="B230" s="122"/>
      <c r="C230" s="132" t="s">
        <v>41</v>
      </c>
      <c r="D230" s="100" t="s">
        <v>97</v>
      </c>
      <c r="E230" s="144">
        <f>SUM(E227:E229)</f>
        <v>21163.03</v>
      </c>
      <c r="F230" s="144"/>
      <c r="G230" s="87">
        <f>SUM(G227:G229)</f>
        <v>69457.709800000026</v>
      </c>
      <c r="H230" s="87">
        <f t="shared" ref="H230" si="63">SUM(H227:H229)</f>
        <v>550105.91999999981</v>
      </c>
      <c r="I230" s="87"/>
      <c r="J230" s="87"/>
      <c r="K230" s="87"/>
      <c r="L230" s="87"/>
      <c r="M230" s="87"/>
      <c r="N230" s="87"/>
      <c r="O230" s="87"/>
      <c r="P230" s="221" t="s">
        <v>110</v>
      </c>
      <c r="Q230" s="144"/>
      <c r="R230" s="213"/>
      <c r="S230" s="50"/>
    </row>
    <row r="231" spans="1:19" s="2" customFormat="1" ht="48.75" customHeight="1" x14ac:dyDescent="0.25">
      <c r="A231" s="20"/>
      <c r="B231" s="129"/>
      <c r="C231" s="131" t="s">
        <v>41</v>
      </c>
      <c r="D231" s="99" t="s">
        <v>119</v>
      </c>
      <c r="E231" s="147">
        <v>403.61</v>
      </c>
      <c r="F231" s="153">
        <v>5.6</v>
      </c>
      <c r="G231" s="94">
        <f>E231*F231</f>
        <v>2260.2159999999999</v>
      </c>
      <c r="H231" s="94">
        <f>E231*69</f>
        <v>27849.09</v>
      </c>
      <c r="I231" s="94"/>
      <c r="J231" s="94"/>
      <c r="K231" s="94"/>
      <c r="L231" s="94"/>
      <c r="M231" s="94"/>
      <c r="N231" s="94"/>
      <c r="O231" s="94"/>
      <c r="P231" s="220" t="s">
        <v>121</v>
      </c>
      <c r="Q231" s="147"/>
      <c r="R231" s="214"/>
      <c r="S231" s="47"/>
    </row>
    <row r="232" spans="1:19" s="2" customFormat="1" ht="30" customHeight="1" x14ac:dyDescent="0.25">
      <c r="A232" s="20"/>
      <c r="B232" s="129"/>
      <c r="C232" s="131" t="s">
        <v>66</v>
      </c>
      <c r="D232" s="99" t="s">
        <v>119</v>
      </c>
      <c r="E232" s="147">
        <v>67.56</v>
      </c>
      <c r="F232" s="153">
        <v>5.6</v>
      </c>
      <c r="G232" s="94">
        <f>E232*F232</f>
        <v>378.33600000000001</v>
      </c>
      <c r="H232" s="94">
        <f>E232*69</f>
        <v>4661.6400000000003</v>
      </c>
      <c r="I232" s="94"/>
      <c r="J232" s="94"/>
      <c r="K232" s="94"/>
      <c r="L232" s="94"/>
      <c r="M232" s="94"/>
      <c r="N232" s="94"/>
      <c r="O232" s="94"/>
      <c r="P232" s="220"/>
      <c r="Q232" s="147"/>
      <c r="R232" s="214"/>
      <c r="S232" s="47"/>
    </row>
    <row r="233" spans="1:19" s="2" customFormat="1" ht="41.25" customHeight="1" x14ac:dyDescent="0.25">
      <c r="A233" s="18"/>
      <c r="B233" s="122"/>
      <c r="C233" s="132" t="s">
        <v>41</v>
      </c>
      <c r="D233" s="100" t="s">
        <v>120</v>
      </c>
      <c r="E233" s="144">
        <f>SUM(E230:E232)</f>
        <v>21634.2</v>
      </c>
      <c r="F233" s="144"/>
      <c r="G233" s="87">
        <f t="shared" ref="G233:H233" si="64">SUM(G230:G232)</f>
        <v>72096.261800000022</v>
      </c>
      <c r="H233" s="87">
        <f t="shared" si="64"/>
        <v>582616.64999999979</v>
      </c>
      <c r="I233" s="87"/>
      <c r="J233" s="87"/>
      <c r="K233" s="87"/>
      <c r="L233" s="87"/>
      <c r="M233" s="87"/>
      <c r="N233" s="87"/>
      <c r="O233" s="87"/>
      <c r="P233" s="221" t="s">
        <v>132</v>
      </c>
      <c r="Q233" s="144"/>
      <c r="R233" s="213"/>
      <c r="S233" s="50"/>
    </row>
    <row r="234" spans="1:19" s="2" customFormat="1" ht="27" customHeight="1" x14ac:dyDescent="0.25">
      <c r="A234" s="20"/>
      <c r="B234" s="129"/>
      <c r="C234" s="131" t="s">
        <v>41</v>
      </c>
      <c r="D234" s="99" t="s">
        <v>139</v>
      </c>
      <c r="E234" s="147">
        <v>401.22</v>
      </c>
      <c r="F234" s="153">
        <v>5.6</v>
      </c>
      <c r="G234" s="94">
        <f>SUM(E234*F234)</f>
        <v>2246.8319999999999</v>
      </c>
      <c r="H234" s="94">
        <f>SUM(E234*69)</f>
        <v>27684.18</v>
      </c>
      <c r="I234" s="94"/>
      <c r="J234" s="94"/>
      <c r="K234" s="94"/>
      <c r="L234" s="94"/>
      <c r="M234" s="94"/>
      <c r="N234" s="94"/>
      <c r="O234" s="94"/>
      <c r="P234" s="220">
        <v>0</v>
      </c>
      <c r="Q234" s="147"/>
      <c r="R234" s="214"/>
      <c r="S234" s="47"/>
    </row>
    <row r="235" spans="1:19" s="2" customFormat="1" ht="27" customHeight="1" x14ac:dyDescent="0.25">
      <c r="A235" s="20"/>
      <c r="B235" s="129"/>
      <c r="C235" s="131" t="s">
        <v>66</v>
      </c>
      <c r="D235" s="99" t="s">
        <v>139</v>
      </c>
      <c r="E235" s="147">
        <v>62.16</v>
      </c>
      <c r="F235" s="153">
        <v>5.6</v>
      </c>
      <c r="G235" s="94">
        <f>SUM(E235*F235)</f>
        <v>348.09599999999995</v>
      </c>
      <c r="H235" s="94">
        <f>SUM(E235*69)</f>
        <v>4289.04</v>
      </c>
      <c r="I235" s="94"/>
      <c r="J235" s="94"/>
      <c r="K235" s="94"/>
      <c r="L235" s="94"/>
      <c r="M235" s="94"/>
      <c r="N235" s="94"/>
      <c r="O235" s="94"/>
      <c r="P235" s="220"/>
      <c r="Q235" s="147"/>
      <c r="R235" s="214"/>
      <c r="S235" s="47"/>
    </row>
    <row r="236" spans="1:19" s="2" customFormat="1" ht="41.25" customHeight="1" x14ac:dyDescent="0.25">
      <c r="A236" s="18"/>
      <c r="B236" s="122"/>
      <c r="C236" s="132" t="s">
        <v>41</v>
      </c>
      <c r="D236" s="100" t="s">
        <v>140</v>
      </c>
      <c r="E236" s="144">
        <f>SUM(E233:E235)</f>
        <v>22097.58</v>
      </c>
      <c r="F236" s="144"/>
      <c r="G236" s="87">
        <f t="shared" ref="G236:H236" si="65">SUM(G233:G235)</f>
        <v>74691.189800000022</v>
      </c>
      <c r="H236" s="87">
        <f t="shared" si="65"/>
        <v>614589.86999999988</v>
      </c>
      <c r="I236" s="87"/>
      <c r="J236" s="87"/>
      <c r="K236" s="87"/>
      <c r="L236" s="87"/>
      <c r="M236" s="87"/>
      <c r="N236" s="87"/>
      <c r="O236" s="87"/>
      <c r="P236" s="221" t="s">
        <v>132</v>
      </c>
      <c r="Q236" s="144"/>
      <c r="R236" s="213"/>
      <c r="S236" s="50"/>
    </row>
    <row r="237" spans="1:19" s="2" customFormat="1" ht="28.5" customHeight="1" x14ac:dyDescent="0.25">
      <c r="A237" s="20"/>
      <c r="B237" s="129"/>
      <c r="C237" s="131" t="s">
        <v>41</v>
      </c>
      <c r="D237" s="99" t="s">
        <v>144</v>
      </c>
      <c r="E237" s="147">
        <v>377.82</v>
      </c>
      <c r="F237" s="153">
        <v>5.6</v>
      </c>
      <c r="G237" s="94">
        <v>2115.7919999999999</v>
      </c>
      <c r="H237" s="94">
        <v>26069.579999999998</v>
      </c>
      <c r="I237" s="94"/>
      <c r="J237" s="94"/>
      <c r="K237" s="94"/>
      <c r="L237" s="94"/>
      <c r="M237" s="94"/>
      <c r="N237" s="94"/>
      <c r="O237" s="94"/>
      <c r="P237" s="220" t="s">
        <v>146</v>
      </c>
      <c r="Q237" s="147"/>
      <c r="R237" s="214"/>
      <c r="S237" s="47"/>
    </row>
    <row r="238" spans="1:19" s="2" customFormat="1" ht="26.25" customHeight="1" x14ac:dyDescent="0.25">
      <c r="A238" s="20"/>
      <c r="B238" s="129"/>
      <c r="C238" s="131" t="s">
        <v>66</v>
      </c>
      <c r="D238" s="99" t="s">
        <v>144</v>
      </c>
      <c r="E238" s="147">
        <v>85.65</v>
      </c>
      <c r="F238" s="153">
        <v>5.6</v>
      </c>
      <c r="G238" s="94">
        <v>479.64</v>
      </c>
      <c r="H238" s="94">
        <v>5909.85</v>
      </c>
      <c r="I238" s="94"/>
      <c r="J238" s="94"/>
      <c r="K238" s="94"/>
      <c r="L238" s="94"/>
      <c r="M238" s="94"/>
      <c r="N238" s="94"/>
      <c r="O238" s="94"/>
      <c r="P238" s="220"/>
      <c r="Q238" s="147"/>
      <c r="R238" s="214"/>
      <c r="S238" s="47"/>
    </row>
    <row r="239" spans="1:19" s="2" customFormat="1" ht="41.25" customHeight="1" x14ac:dyDescent="0.25">
      <c r="A239" s="18"/>
      <c r="B239" s="122"/>
      <c r="C239" s="132" t="s">
        <v>41</v>
      </c>
      <c r="D239" s="100" t="s">
        <v>145</v>
      </c>
      <c r="E239" s="144">
        <f>SUM(E236:E238)</f>
        <v>22561.050000000003</v>
      </c>
      <c r="F239" s="144"/>
      <c r="G239" s="87">
        <f t="shared" ref="G239:H239" si="66">SUM(G236:G238)</f>
        <v>77286.621800000023</v>
      </c>
      <c r="H239" s="87">
        <f t="shared" si="66"/>
        <v>646569.29999999981</v>
      </c>
      <c r="I239" s="87"/>
      <c r="J239" s="87"/>
      <c r="K239" s="87"/>
      <c r="L239" s="87"/>
      <c r="M239" s="87"/>
      <c r="N239" s="87"/>
      <c r="O239" s="87"/>
      <c r="P239" s="221" t="s">
        <v>147</v>
      </c>
      <c r="Q239" s="144"/>
      <c r="R239" s="213"/>
      <c r="S239" s="50"/>
    </row>
    <row r="240" spans="1:19" s="2" customFormat="1" ht="41.25" customHeight="1" x14ac:dyDescent="0.25">
      <c r="A240" s="20"/>
      <c r="B240" s="129"/>
      <c r="C240" s="131" t="s">
        <v>173</v>
      </c>
      <c r="D240" s="99" t="s">
        <v>165</v>
      </c>
      <c r="E240" s="147">
        <v>485.6</v>
      </c>
      <c r="F240" s="153">
        <v>5.6</v>
      </c>
      <c r="G240" s="94">
        <f>E240*F240</f>
        <v>2719.36</v>
      </c>
      <c r="H240" s="94">
        <f>E240*82</f>
        <v>39819.200000000004</v>
      </c>
      <c r="I240" s="94"/>
      <c r="J240" s="94"/>
      <c r="K240" s="94"/>
      <c r="L240" s="94"/>
      <c r="M240" s="94"/>
      <c r="N240" s="94"/>
      <c r="O240" s="94"/>
      <c r="P240" s="220" t="s">
        <v>174</v>
      </c>
      <c r="Q240" s="147"/>
      <c r="R240" s="214"/>
      <c r="S240" s="47"/>
    </row>
    <row r="241" spans="1:19" s="2" customFormat="1" ht="41.25" customHeight="1" x14ac:dyDescent="0.25">
      <c r="A241" s="18"/>
      <c r="B241" s="122"/>
      <c r="C241" s="132" t="s">
        <v>41</v>
      </c>
      <c r="D241" s="100" t="s">
        <v>167</v>
      </c>
      <c r="E241" s="144">
        <f>SUM(E239:E240)</f>
        <v>23046.65</v>
      </c>
      <c r="F241" s="144"/>
      <c r="G241" s="87">
        <f t="shared" ref="G241:H241" si="67">SUM(G239:G240)</f>
        <v>80005.981800000023</v>
      </c>
      <c r="H241" s="87">
        <f t="shared" si="67"/>
        <v>686388.49999999977</v>
      </c>
      <c r="I241" s="87"/>
      <c r="J241" s="87"/>
      <c r="K241" s="87"/>
      <c r="L241" s="87"/>
      <c r="M241" s="87"/>
      <c r="N241" s="87"/>
      <c r="O241" s="87"/>
      <c r="P241" s="221" t="s">
        <v>175</v>
      </c>
      <c r="Q241" s="144"/>
      <c r="R241" s="213"/>
      <c r="S241" s="50"/>
    </row>
    <row r="242" spans="1:19" s="2" customFormat="1" ht="41.25" customHeight="1" x14ac:dyDescent="0.25">
      <c r="A242" s="20"/>
      <c r="B242" s="129"/>
      <c r="C242" s="131" t="s">
        <v>173</v>
      </c>
      <c r="D242" s="99" t="s">
        <v>166</v>
      </c>
      <c r="E242" s="147">
        <v>518.67999999999995</v>
      </c>
      <c r="F242" s="153">
        <v>5.6</v>
      </c>
      <c r="G242" s="94">
        <f>157.11*5.6</f>
        <v>879.81600000000003</v>
      </c>
      <c r="H242" s="94">
        <f>157.11*82</f>
        <v>12883.02</v>
      </c>
      <c r="I242" s="94">
        <f>361.57*5.6</f>
        <v>2024.7919999999999</v>
      </c>
      <c r="J242" s="94">
        <f>361.57*82</f>
        <v>29648.739999999998</v>
      </c>
      <c r="K242" s="94"/>
      <c r="L242" s="94"/>
      <c r="M242" s="94"/>
      <c r="N242" s="94"/>
      <c r="O242" s="94"/>
      <c r="P242" s="220">
        <v>0</v>
      </c>
      <c r="Q242" s="147"/>
      <c r="R242" s="214"/>
      <c r="S242" s="47"/>
    </row>
    <row r="243" spans="1:19" s="2" customFormat="1" ht="41.25" customHeight="1" x14ac:dyDescent="0.25">
      <c r="A243" s="18"/>
      <c r="B243" s="122"/>
      <c r="C243" s="132" t="s">
        <v>41</v>
      </c>
      <c r="D243" s="100" t="s">
        <v>168</v>
      </c>
      <c r="E243" s="144">
        <f>SUM(E241:E242)</f>
        <v>23565.33</v>
      </c>
      <c r="F243" s="144"/>
      <c r="G243" s="87">
        <f t="shared" ref="G243:J243" si="68">SUM(G241:G242)</f>
        <v>80885.797800000029</v>
      </c>
      <c r="H243" s="87">
        <f t="shared" si="68"/>
        <v>699271.51999999979</v>
      </c>
      <c r="I243" s="87">
        <f t="shared" si="68"/>
        <v>2024.7919999999999</v>
      </c>
      <c r="J243" s="87">
        <f t="shared" si="68"/>
        <v>29648.739999999998</v>
      </c>
      <c r="K243" s="87"/>
      <c r="L243" s="87"/>
      <c r="M243" s="87"/>
      <c r="N243" s="87"/>
      <c r="O243" s="87"/>
      <c r="P243" s="221" t="s">
        <v>175</v>
      </c>
      <c r="Q243" s="144"/>
      <c r="R243" s="213"/>
      <c r="S243" s="50"/>
    </row>
    <row r="244" spans="1:19" s="236" customFormat="1" ht="41.25" customHeight="1" x14ac:dyDescent="0.25">
      <c r="A244" s="230"/>
      <c r="B244" s="237"/>
      <c r="C244" s="131" t="s">
        <v>173</v>
      </c>
      <c r="D244" s="99" t="s">
        <v>195</v>
      </c>
      <c r="E244" s="243">
        <v>539.09</v>
      </c>
      <c r="F244" s="153">
        <v>5.6</v>
      </c>
      <c r="G244" s="94">
        <f>361.57*5.6</f>
        <v>2024.7919999999999</v>
      </c>
      <c r="H244" s="94">
        <f>361.57*82</f>
        <v>29648.739999999998</v>
      </c>
      <c r="I244" s="232">
        <f>E244*5.6</f>
        <v>3018.904</v>
      </c>
      <c r="J244" s="232">
        <f>E244*82</f>
        <v>44205.380000000005</v>
      </c>
      <c r="K244" s="232"/>
      <c r="L244" s="232"/>
      <c r="M244" s="232"/>
      <c r="N244" s="232"/>
      <c r="O244" s="232"/>
      <c r="P244" s="233" t="s">
        <v>198</v>
      </c>
      <c r="Q244" s="243"/>
      <c r="R244" s="244"/>
      <c r="S244" s="235"/>
    </row>
    <row r="245" spans="1:19" s="2" customFormat="1" ht="41.25" customHeight="1" x14ac:dyDescent="0.25">
      <c r="A245" s="18"/>
      <c r="B245" s="122"/>
      <c r="C245" s="132" t="s">
        <v>41</v>
      </c>
      <c r="D245" s="100" t="s">
        <v>196</v>
      </c>
      <c r="E245" s="144">
        <f>SUM(E243:E244)</f>
        <v>24104.420000000002</v>
      </c>
      <c r="F245" s="144"/>
      <c r="G245" s="87">
        <f>SUM(G243:G244)</f>
        <v>82910.589800000031</v>
      </c>
      <c r="H245" s="87">
        <f>SUM(H243:H244)</f>
        <v>728920.25999999978</v>
      </c>
      <c r="I245" s="87">
        <v>3018.9</v>
      </c>
      <c r="J245" s="87">
        <v>44205.38</v>
      </c>
      <c r="K245" s="87"/>
      <c r="L245" s="87"/>
      <c r="M245" s="87"/>
      <c r="N245" s="87"/>
      <c r="O245" s="87"/>
      <c r="P245" s="221" t="s">
        <v>197</v>
      </c>
      <c r="Q245" s="144"/>
      <c r="R245" s="213"/>
      <c r="S245" s="50"/>
    </row>
    <row r="246" spans="1:19" s="236" customFormat="1" ht="41.25" customHeight="1" x14ac:dyDescent="0.25">
      <c r="A246" s="230"/>
      <c r="B246" s="237"/>
      <c r="C246" s="131" t="s">
        <v>173</v>
      </c>
      <c r="D246" s="99" t="s">
        <v>201</v>
      </c>
      <c r="E246" s="243">
        <v>499.86</v>
      </c>
      <c r="F246" s="153">
        <v>5.6</v>
      </c>
      <c r="G246" s="232">
        <f>708.61*5.6</f>
        <v>3968.2159999999999</v>
      </c>
      <c r="H246" s="232">
        <f>708.61*82</f>
        <v>58106.020000000004</v>
      </c>
      <c r="I246" s="232">
        <f>330.34*5.6</f>
        <v>1849.9039999999998</v>
      </c>
      <c r="J246" s="232">
        <f>330.34*82</f>
        <v>27087.879999999997</v>
      </c>
      <c r="K246" s="232"/>
      <c r="L246" s="232"/>
      <c r="M246" s="232"/>
      <c r="N246" s="232"/>
      <c r="O246" s="232"/>
      <c r="P246" s="220">
        <v>0</v>
      </c>
      <c r="Q246" s="243"/>
      <c r="R246" s="244"/>
      <c r="S246" s="235"/>
    </row>
    <row r="247" spans="1:19" s="2" customFormat="1" ht="41.25" customHeight="1" x14ac:dyDescent="0.25">
      <c r="A247" s="18"/>
      <c r="B247" s="122"/>
      <c r="C247" s="132" t="s">
        <v>41</v>
      </c>
      <c r="D247" s="100" t="s">
        <v>202</v>
      </c>
      <c r="E247" s="144">
        <f>SUM(E245:E246)</f>
        <v>24604.280000000002</v>
      </c>
      <c r="F247" s="144"/>
      <c r="G247" s="87">
        <f>SUM(G245:G246)</f>
        <v>86878.805800000031</v>
      </c>
      <c r="H247" s="87">
        <f>SUM(H245:H246)</f>
        <v>787026.2799999998</v>
      </c>
      <c r="I247" s="87">
        <v>1849.9</v>
      </c>
      <c r="J247" s="87">
        <v>27087.88</v>
      </c>
      <c r="K247" s="87"/>
      <c r="L247" s="87"/>
      <c r="M247" s="87"/>
      <c r="N247" s="87"/>
      <c r="O247" s="87"/>
      <c r="P247" s="221" t="s">
        <v>197</v>
      </c>
      <c r="Q247" s="144"/>
      <c r="R247" s="213"/>
      <c r="S247" s="50"/>
    </row>
    <row r="248" spans="1:19" x14ac:dyDescent="0.25">
      <c r="A248" s="23"/>
      <c r="B248" s="23"/>
      <c r="C248" s="23"/>
      <c r="D248" s="36"/>
      <c r="E248" s="53"/>
      <c r="F248" s="35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72"/>
      <c r="S248" s="55"/>
    </row>
    <row r="249" spans="1:19" ht="27.75" customHeight="1" x14ac:dyDescent="0.25">
      <c r="A249" s="20"/>
      <c r="B249" s="115" t="s">
        <v>40</v>
      </c>
      <c r="C249" s="131" t="s">
        <v>42</v>
      </c>
      <c r="D249" s="117">
        <v>2011</v>
      </c>
      <c r="E249" s="166">
        <v>1342.2850000000001</v>
      </c>
      <c r="F249" s="142">
        <v>3.18</v>
      </c>
      <c r="G249" s="94">
        <f>E249*F249</f>
        <v>4268.4663</v>
      </c>
      <c r="H249" s="94">
        <v>4026.855</v>
      </c>
      <c r="I249" s="94"/>
      <c r="J249" s="94"/>
      <c r="K249" s="94"/>
      <c r="L249" s="129"/>
      <c r="M249" s="129"/>
      <c r="N249" s="129"/>
      <c r="O249" s="129"/>
      <c r="P249" s="94">
        <v>0</v>
      </c>
      <c r="Q249" s="73"/>
      <c r="R249" s="74"/>
      <c r="S249" s="51"/>
    </row>
    <row r="250" spans="1:19" x14ac:dyDescent="0.25">
      <c r="A250" s="16"/>
      <c r="B250" s="119"/>
      <c r="C250" s="131" t="s">
        <v>42</v>
      </c>
      <c r="D250" s="160">
        <v>2012</v>
      </c>
      <c r="E250" s="161">
        <v>1376.44</v>
      </c>
      <c r="F250" s="141">
        <v>3.18</v>
      </c>
      <c r="G250" s="94">
        <f>E250*F250</f>
        <v>4377.0792000000001</v>
      </c>
      <c r="H250" s="94">
        <v>12387.9</v>
      </c>
      <c r="I250" s="84"/>
      <c r="J250" s="84"/>
      <c r="K250" s="94"/>
      <c r="L250" s="119"/>
      <c r="M250" s="119"/>
      <c r="N250" s="119"/>
      <c r="O250" s="119"/>
      <c r="P250" s="94">
        <v>0</v>
      </c>
      <c r="Q250" s="38"/>
      <c r="R250" s="75"/>
      <c r="S250" s="51"/>
    </row>
    <row r="251" spans="1:19" ht="42.75" customHeight="1" x14ac:dyDescent="0.25">
      <c r="A251" s="18"/>
      <c r="B251" s="122"/>
      <c r="C251" s="132" t="s">
        <v>42</v>
      </c>
      <c r="D251" s="96" t="s">
        <v>25</v>
      </c>
      <c r="E251" s="89">
        <f>SUM(E249:E250)</f>
        <v>2718.7250000000004</v>
      </c>
      <c r="F251" s="89"/>
      <c r="G251" s="87">
        <f t="shared" ref="G251:H251" si="69">SUM(G249:G250)</f>
        <v>8645.5455000000002</v>
      </c>
      <c r="H251" s="87">
        <f t="shared" si="69"/>
        <v>16414.755000000001</v>
      </c>
      <c r="I251" s="87"/>
      <c r="J251" s="87"/>
      <c r="K251" s="87"/>
      <c r="L251" s="122"/>
      <c r="M251" s="122"/>
      <c r="N251" s="122"/>
      <c r="O251" s="122"/>
      <c r="P251" s="87">
        <v>0</v>
      </c>
      <c r="Q251" s="76"/>
      <c r="R251" s="77"/>
      <c r="S251" s="50"/>
    </row>
    <row r="252" spans="1:19" x14ac:dyDescent="0.25">
      <c r="A252" s="16"/>
      <c r="B252" s="119"/>
      <c r="C252" s="131" t="s">
        <v>42</v>
      </c>
      <c r="D252" s="120">
        <v>2013</v>
      </c>
      <c r="E252" s="161">
        <v>1664.8520000000001</v>
      </c>
      <c r="F252" s="141">
        <v>3.18</v>
      </c>
      <c r="G252" s="142">
        <v>5294.23</v>
      </c>
      <c r="H252" s="142">
        <v>24972.78</v>
      </c>
      <c r="I252" s="141"/>
      <c r="J252" s="141"/>
      <c r="K252" s="94"/>
      <c r="L252" s="119"/>
      <c r="M252" s="119"/>
      <c r="N252" s="119"/>
      <c r="O252" s="119"/>
      <c r="P252" s="94">
        <v>0</v>
      </c>
      <c r="Q252" s="38"/>
      <c r="R252" s="75"/>
      <c r="S252" s="51"/>
    </row>
    <row r="253" spans="1:19" ht="42.75" customHeight="1" x14ac:dyDescent="0.25">
      <c r="A253" s="18"/>
      <c r="B253" s="122"/>
      <c r="C253" s="132" t="s">
        <v>42</v>
      </c>
      <c r="D253" s="96" t="s">
        <v>38</v>
      </c>
      <c r="E253" s="89">
        <f>SUM(E251:E252)</f>
        <v>4383.5770000000002</v>
      </c>
      <c r="F253" s="89"/>
      <c r="G253" s="87">
        <f t="shared" ref="G253:H253" si="70">SUM(G251:G252)</f>
        <v>13939.7755</v>
      </c>
      <c r="H253" s="87">
        <f t="shared" si="70"/>
        <v>41387.535000000003</v>
      </c>
      <c r="I253" s="87"/>
      <c r="J253" s="87"/>
      <c r="K253" s="87"/>
      <c r="L253" s="122"/>
      <c r="M253" s="122"/>
      <c r="N253" s="122"/>
      <c r="O253" s="122"/>
      <c r="P253" s="87">
        <v>0</v>
      </c>
      <c r="Q253" s="76"/>
      <c r="R253" s="77"/>
      <c r="S253" s="50"/>
    </row>
    <row r="254" spans="1:19" x14ac:dyDescent="0.25">
      <c r="A254" s="16"/>
      <c r="B254" s="119"/>
      <c r="C254" s="131" t="s">
        <v>42</v>
      </c>
      <c r="D254" s="120">
        <v>2014</v>
      </c>
      <c r="E254" s="161">
        <v>1625.75</v>
      </c>
      <c r="F254" s="141">
        <v>3.18</v>
      </c>
      <c r="G254" s="94">
        <f>E254*F254</f>
        <v>5169.8850000000002</v>
      </c>
      <c r="H254" s="94">
        <v>35766.5</v>
      </c>
      <c r="I254" s="84"/>
      <c r="J254" s="84"/>
      <c r="K254" s="94"/>
      <c r="L254" s="119"/>
      <c r="M254" s="119"/>
      <c r="N254" s="119"/>
      <c r="O254" s="119"/>
      <c r="P254" s="94">
        <v>0</v>
      </c>
      <c r="Q254" s="38"/>
      <c r="R254" s="75"/>
      <c r="S254" s="51"/>
    </row>
    <row r="255" spans="1:19" ht="38.25" customHeight="1" x14ac:dyDescent="0.25">
      <c r="A255" s="18"/>
      <c r="B255" s="122"/>
      <c r="C255" s="132" t="s">
        <v>42</v>
      </c>
      <c r="D255" s="96" t="s">
        <v>24</v>
      </c>
      <c r="E255" s="89">
        <f>SUM(E253:E254)</f>
        <v>6009.3270000000002</v>
      </c>
      <c r="F255" s="89"/>
      <c r="G255" s="87">
        <f t="shared" ref="G255:H255" si="71">SUM(G253:G254)</f>
        <v>19109.660499999998</v>
      </c>
      <c r="H255" s="87">
        <f t="shared" si="71"/>
        <v>77154.035000000003</v>
      </c>
      <c r="I255" s="87"/>
      <c r="J255" s="87"/>
      <c r="K255" s="87"/>
      <c r="L255" s="122"/>
      <c r="M255" s="122"/>
      <c r="N255" s="122"/>
      <c r="O255" s="122"/>
      <c r="P255" s="87">
        <v>0</v>
      </c>
      <c r="Q255" s="76"/>
      <c r="R255" s="77"/>
      <c r="S255" s="50"/>
    </row>
    <row r="256" spans="1:19" x14ac:dyDescent="0.25">
      <c r="A256" s="16"/>
      <c r="B256" s="119"/>
      <c r="C256" s="131" t="s">
        <v>42</v>
      </c>
      <c r="D256" s="120">
        <v>2015</v>
      </c>
      <c r="E256" s="161">
        <v>1598.13</v>
      </c>
      <c r="F256" s="141">
        <v>3.37</v>
      </c>
      <c r="G256" s="94">
        <f>E256*F256</f>
        <v>5385.6981000000005</v>
      </c>
      <c r="H256" s="94">
        <v>44747.64</v>
      </c>
      <c r="I256" s="84"/>
      <c r="J256" s="84"/>
      <c r="K256" s="94"/>
      <c r="L256" s="119"/>
      <c r="M256" s="119"/>
      <c r="N256" s="119"/>
      <c r="O256" s="119"/>
      <c r="P256" s="94">
        <v>0</v>
      </c>
      <c r="Q256" s="38"/>
      <c r="R256" s="75"/>
      <c r="S256" s="51"/>
    </row>
    <row r="257" spans="1:16384" ht="42" customHeight="1" x14ac:dyDescent="0.25">
      <c r="A257" s="18"/>
      <c r="B257" s="122"/>
      <c r="C257" s="132" t="s">
        <v>42</v>
      </c>
      <c r="D257" s="96" t="s">
        <v>26</v>
      </c>
      <c r="E257" s="89">
        <f>SUM(E255:E256)</f>
        <v>7607.4570000000003</v>
      </c>
      <c r="F257" s="89"/>
      <c r="G257" s="87">
        <f t="shared" ref="G257:H257" si="72">SUM(G255:G256)</f>
        <v>24495.3586</v>
      </c>
      <c r="H257" s="87">
        <f t="shared" si="72"/>
        <v>121901.675</v>
      </c>
      <c r="I257" s="87"/>
      <c r="J257" s="87"/>
      <c r="K257" s="87"/>
      <c r="L257" s="122"/>
      <c r="M257" s="122"/>
      <c r="N257" s="122"/>
      <c r="O257" s="122"/>
      <c r="P257" s="87">
        <v>0</v>
      </c>
      <c r="Q257" s="76"/>
      <c r="R257" s="77"/>
      <c r="S257" s="50"/>
    </row>
    <row r="258" spans="1:16384" x14ac:dyDescent="0.25">
      <c r="A258" s="16"/>
      <c r="B258" s="119"/>
      <c r="C258" s="131" t="s">
        <v>42</v>
      </c>
      <c r="D258" s="99" t="s">
        <v>29</v>
      </c>
      <c r="E258" s="137">
        <v>383.74</v>
      </c>
      <c r="F258" s="141">
        <v>3.37</v>
      </c>
      <c r="G258" s="94">
        <f>E258*F258</f>
        <v>1293.2038</v>
      </c>
      <c r="H258" s="94">
        <v>13814.64</v>
      </c>
      <c r="I258" s="84"/>
      <c r="J258" s="84"/>
      <c r="K258" s="94"/>
      <c r="L258" s="119"/>
      <c r="M258" s="119"/>
      <c r="N258" s="119"/>
      <c r="O258" s="119"/>
      <c r="P258" s="94">
        <v>0</v>
      </c>
      <c r="Q258" s="38"/>
      <c r="R258" s="75"/>
      <c r="S258" s="51"/>
    </row>
    <row r="259" spans="1:16384" ht="40.5" customHeight="1" x14ac:dyDescent="0.25">
      <c r="A259" s="18"/>
      <c r="B259" s="122"/>
      <c r="C259" s="132" t="s">
        <v>42</v>
      </c>
      <c r="D259" s="100" t="s">
        <v>30</v>
      </c>
      <c r="E259" s="89">
        <f>SUM(E257:E258)</f>
        <v>7991.1970000000001</v>
      </c>
      <c r="F259" s="89"/>
      <c r="G259" s="87">
        <f t="shared" ref="G259:H259" si="73">SUM(G257:G258)</f>
        <v>25788.562399999999</v>
      </c>
      <c r="H259" s="87">
        <f t="shared" si="73"/>
        <v>135716.315</v>
      </c>
      <c r="I259" s="87"/>
      <c r="J259" s="87"/>
      <c r="K259" s="87"/>
      <c r="L259" s="122"/>
      <c r="M259" s="122"/>
      <c r="N259" s="122"/>
      <c r="O259" s="122"/>
      <c r="P259" s="87">
        <v>0</v>
      </c>
      <c r="Q259" s="76"/>
      <c r="R259" s="77"/>
      <c r="S259" s="50"/>
    </row>
    <row r="260" spans="1:16384" x14ac:dyDescent="0.25">
      <c r="A260" s="16"/>
      <c r="B260" s="119"/>
      <c r="C260" s="131" t="s">
        <v>42</v>
      </c>
      <c r="D260" s="99"/>
      <c r="E260" s="137">
        <v>534.94000000000005</v>
      </c>
      <c r="F260" s="141">
        <v>3.37</v>
      </c>
      <c r="G260" s="94">
        <f>E260*F260</f>
        <v>1802.7478000000003</v>
      </c>
      <c r="H260" s="94">
        <v>19257.84</v>
      </c>
      <c r="I260" s="84"/>
      <c r="J260" s="84"/>
      <c r="K260" s="94"/>
      <c r="L260" s="119"/>
      <c r="M260" s="119"/>
      <c r="N260" s="119"/>
      <c r="O260" s="119"/>
      <c r="P260" s="94">
        <v>0</v>
      </c>
      <c r="Q260" s="38"/>
      <c r="R260" s="75"/>
      <c r="S260" s="51"/>
    </row>
    <row r="261" spans="1:16384" ht="44.25" customHeight="1" x14ac:dyDescent="0.25">
      <c r="A261" s="16"/>
      <c r="B261" s="119"/>
      <c r="C261" s="101" t="s">
        <v>45</v>
      </c>
      <c r="D261" s="99"/>
      <c r="E261" s="137">
        <v>21.26</v>
      </c>
      <c r="F261" s="84">
        <v>0</v>
      </c>
      <c r="G261" s="94">
        <v>0</v>
      </c>
      <c r="H261" s="94">
        <v>0</v>
      </c>
      <c r="I261" s="84"/>
      <c r="J261" s="84"/>
      <c r="K261" s="84"/>
      <c r="L261" s="119"/>
      <c r="M261" s="119"/>
      <c r="N261" s="119"/>
      <c r="O261" s="119"/>
      <c r="P261" s="94"/>
      <c r="Q261" s="38"/>
      <c r="R261" s="75"/>
      <c r="S261" s="51"/>
    </row>
    <row r="262" spans="1:16384" ht="41.25" customHeight="1" x14ac:dyDescent="0.25">
      <c r="A262" s="18"/>
      <c r="B262" s="122"/>
      <c r="C262" s="132" t="s">
        <v>42</v>
      </c>
      <c r="D262" s="100" t="s">
        <v>32</v>
      </c>
      <c r="E262" s="89">
        <f>SUM(E259:E261)</f>
        <v>8547.3970000000008</v>
      </c>
      <c r="F262" s="89"/>
      <c r="G262" s="87">
        <f t="shared" ref="G262:H262" si="74">SUM(G259:G261)</f>
        <v>27591.3102</v>
      </c>
      <c r="H262" s="87">
        <f t="shared" si="74"/>
        <v>154974.155</v>
      </c>
      <c r="I262" s="87"/>
      <c r="J262" s="87"/>
      <c r="K262" s="87"/>
      <c r="L262" s="122"/>
      <c r="M262" s="122"/>
      <c r="N262" s="122"/>
      <c r="O262" s="122"/>
      <c r="P262" s="87">
        <v>0</v>
      </c>
      <c r="Q262" s="76"/>
      <c r="R262" s="77"/>
      <c r="S262" s="50"/>
    </row>
    <row r="263" spans="1:16384" x14ac:dyDescent="0.25">
      <c r="A263" s="16"/>
      <c r="B263" s="119"/>
      <c r="C263" s="131" t="s">
        <v>42</v>
      </c>
      <c r="D263" s="99" t="s">
        <v>33</v>
      </c>
      <c r="E263" s="137">
        <v>505.66</v>
      </c>
      <c r="F263" s="141">
        <v>3.37</v>
      </c>
      <c r="G263" s="94">
        <f>E263*F263</f>
        <v>1704.0742000000002</v>
      </c>
      <c r="H263" s="94">
        <v>18203.759999999998</v>
      </c>
      <c r="I263" s="84"/>
      <c r="J263" s="84"/>
      <c r="K263" s="94"/>
      <c r="L263" s="119"/>
      <c r="M263" s="119"/>
      <c r="N263" s="119"/>
      <c r="O263" s="119"/>
      <c r="P263" s="94">
        <v>4680</v>
      </c>
      <c r="Q263" s="38"/>
      <c r="R263" s="75"/>
      <c r="S263" s="51"/>
    </row>
    <row r="264" spans="1:16384" ht="42.75" customHeight="1" x14ac:dyDescent="0.25">
      <c r="A264" s="18"/>
      <c r="B264" s="122"/>
      <c r="C264" s="132" t="s">
        <v>42</v>
      </c>
      <c r="D264" s="100" t="s">
        <v>35</v>
      </c>
      <c r="E264" s="89">
        <f>SUM(E262:E263)</f>
        <v>9053.0570000000007</v>
      </c>
      <c r="F264" s="89"/>
      <c r="G264" s="87">
        <f t="shared" ref="G264:H264" si="75">SUM(G262:G263)</f>
        <v>29295.384399999999</v>
      </c>
      <c r="H264" s="87">
        <f t="shared" si="75"/>
        <v>173177.91500000001</v>
      </c>
      <c r="I264" s="87"/>
      <c r="J264" s="87"/>
      <c r="K264" s="87"/>
      <c r="L264" s="122"/>
      <c r="M264" s="122"/>
      <c r="N264" s="122"/>
      <c r="O264" s="122"/>
      <c r="P264" s="87">
        <v>4680</v>
      </c>
      <c r="Q264" s="76"/>
      <c r="R264" s="77"/>
      <c r="S264" s="50"/>
    </row>
    <row r="265" spans="1:16384" x14ac:dyDescent="0.25">
      <c r="A265" s="16"/>
      <c r="B265" s="119"/>
      <c r="C265" s="131" t="s">
        <v>42</v>
      </c>
      <c r="D265" s="99" t="s">
        <v>34</v>
      </c>
      <c r="E265" s="137">
        <v>444.6</v>
      </c>
      <c r="F265" s="141">
        <v>3.37</v>
      </c>
      <c r="G265" s="94">
        <f>E265*F265</f>
        <v>1498.3020000000001</v>
      </c>
      <c r="H265" s="94">
        <v>16005.6</v>
      </c>
      <c r="I265" s="84"/>
      <c r="J265" s="84"/>
      <c r="K265" s="94"/>
      <c r="L265" s="119"/>
      <c r="M265" s="119"/>
      <c r="N265" s="119"/>
      <c r="O265" s="119"/>
      <c r="P265" s="94">
        <v>0</v>
      </c>
      <c r="Q265" s="38"/>
      <c r="R265" s="75"/>
      <c r="S265" s="51"/>
    </row>
    <row r="266" spans="1:16384" ht="45" customHeight="1" x14ac:dyDescent="0.25">
      <c r="A266" s="18"/>
      <c r="B266" s="122"/>
      <c r="C266" s="132" t="s">
        <v>42</v>
      </c>
      <c r="D266" s="100" t="s">
        <v>36</v>
      </c>
      <c r="E266" s="89">
        <f>SUM(E264:E265)</f>
        <v>9497.6570000000011</v>
      </c>
      <c r="F266" s="89"/>
      <c r="G266" s="87">
        <f t="shared" ref="G266:H266" si="76">SUM(G264:G265)</f>
        <v>30793.686399999999</v>
      </c>
      <c r="H266" s="87">
        <f t="shared" si="76"/>
        <v>189183.51500000001</v>
      </c>
      <c r="I266" s="87"/>
      <c r="J266" s="87"/>
      <c r="K266" s="87"/>
      <c r="L266" s="122"/>
      <c r="M266" s="122"/>
      <c r="N266" s="122"/>
      <c r="O266" s="122"/>
      <c r="P266" s="87">
        <v>4680</v>
      </c>
      <c r="Q266" s="76"/>
      <c r="R266" s="77"/>
      <c r="S266" s="50"/>
      <c r="V266" s="2"/>
    </row>
    <row r="267" spans="1:16384" s="2" customFormat="1" x14ac:dyDescent="0.25">
      <c r="A267" s="20"/>
      <c r="B267" s="129"/>
      <c r="C267" s="131" t="s">
        <v>42</v>
      </c>
      <c r="D267" s="99" t="s">
        <v>57</v>
      </c>
      <c r="E267" s="93">
        <v>376.24</v>
      </c>
      <c r="F267" s="94">
        <v>3.37</v>
      </c>
      <c r="G267" s="94">
        <f>E267*F267</f>
        <v>1267.9288000000001</v>
      </c>
      <c r="H267" s="94">
        <v>15049.6</v>
      </c>
      <c r="I267" s="94"/>
      <c r="J267" s="94"/>
      <c r="K267" s="94"/>
      <c r="L267" s="129"/>
      <c r="M267" s="129"/>
      <c r="N267" s="129"/>
      <c r="O267" s="129"/>
      <c r="P267" s="94">
        <v>0</v>
      </c>
      <c r="Q267" s="73"/>
      <c r="R267" s="74"/>
      <c r="S267" s="47"/>
    </row>
    <row r="268" spans="1:16384" s="2" customFormat="1" ht="42" customHeight="1" x14ac:dyDescent="0.25">
      <c r="A268" s="18"/>
      <c r="B268" s="122"/>
      <c r="C268" s="132" t="s">
        <v>42</v>
      </c>
      <c r="D268" s="100" t="s">
        <v>58</v>
      </c>
      <c r="E268" s="89">
        <f>SUM(E266:E267)</f>
        <v>9873.8970000000008</v>
      </c>
      <c r="F268" s="89"/>
      <c r="G268" s="87">
        <f t="shared" ref="G268:H268" si="77">SUM(G266:G267)</f>
        <v>32061.6152</v>
      </c>
      <c r="H268" s="87">
        <f t="shared" si="77"/>
        <v>204233.11500000002</v>
      </c>
      <c r="I268" s="87"/>
      <c r="J268" s="87"/>
      <c r="K268" s="87"/>
      <c r="L268" s="122"/>
      <c r="M268" s="122"/>
      <c r="N268" s="122"/>
      <c r="O268" s="122"/>
      <c r="P268" s="87">
        <v>4680</v>
      </c>
      <c r="Q268" s="76"/>
      <c r="R268" s="77"/>
      <c r="S268" s="50"/>
    </row>
    <row r="269" spans="1:16384" s="2" customFormat="1" x14ac:dyDescent="0.25">
      <c r="A269" s="20"/>
      <c r="B269" s="129"/>
      <c r="C269" s="131" t="s">
        <v>42</v>
      </c>
      <c r="D269" s="99" t="s">
        <v>61</v>
      </c>
      <c r="E269" s="93">
        <v>491.04</v>
      </c>
      <c r="F269" s="94">
        <v>3.37</v>
      </c>
      <c r="G269" s="94">
        <f>E269*F269</f>
        <v>1654.8048000000001</v>
      </c>
      <c r="H269" s="94">
        <v>19641.599999999999</v>
      </c>
      <c r="I269" s="94"/>
      <c r="J269" s="94"/>
      <c r="K269" s="94"/>
      <c r="L269" s="129"/>
      <c r="M269" s="129"/>
      <c r="N269" s="129"/>
      <c r="O269" s="129"/>
      <c r="P269" s="94">
        <v>28300.07</v>
      </c>
      <c r="Q269" s="73"/>
      <c r="R269" s="74"/>
      <c r="S269" s="47"/>
    </row>
    <row r="270" spans="1:16384" s="2" customFormat="1" ht="43.5" customHeight="1" x14ac:dyDescent="0.25">
      <c r="A270" s="18"/>
      <c r="B270" s="122"/>
      <c r="C270" s="132" t="s">
        <v>42</v>
      </c>
      <c r="D270" s="100" t="s">
        <v>63</v>
      </c>
      <c r="E270" s="89">
        <f>SUM(E268:E269)</f>
        <v>10364.937000000002</v>
      </c>
      <c r="F270" s="89"/>
      <c r="G270" s="87">
        <f t="shared" ref="G270:H270" si="78">SUM(G268:G269)</f>
        <v>33716.42</v>
      </c>
      <c r="H270" s="87">
        <f t="shared" si="78"/>
        <v>223874.71500000003</v>
      </c>
      <c r="I270" s="87"/>
      <c r="J270" s="87"/>
      <c r="K270" s="87"/>
      <c r="L270" s="122"/>
      <c r="M270" s="122"/>
      <c r="N270" s="122"/>
      <c r="O270" s="122"/>
      <c r="P270" s="87">
        <f>SUM(P268:P269)</f>
        <v>32980.07</v>
      </c>
      <c r="Q270" s="76"/>
      <c r="R270" s="77"/>
      <c r="S270" s="50"/>
    </row>
    <row r="271" spans="1:16384" s="2" customFormat="1" ht="17.25" customHeight="1" x14ac:dyDescent="0.25">
      <c r="A271" s="194"/>
      <c r="B271" s="195"/>
      <c r="C271" s="131" t="s">
        <v>42</v>
      </c>
      <c r="D271" s="196" t="s">
        <v>64</v>
      </c>
      <c r="E271" s="147">
        <v>509.14</v>
      </c>
      <c r="F271" s="148">
        <v>3.37</v>
      </c>
      <c r="G271" s="148">
        <f>E271*F271</f>
        <v>1715.8018</v>
      </c>
      <c r="H271" s="148">
        <v>20365.599999999999</v>
      </c>
      <c r="I271" s="148"/>
      <c r="J271" s="148"/>
      <c r="K271" s="148"/>
      <c r="L271" s="195"/>
      <c r="M271" s="195"/>
      <c r="N271" s="195"/>
      <c r="O271" s="195"/>
      <c r="P271" s="148">
        <v>0</v>
      </c>
      <c r="Q271" s="197"/>
      <c r="R271" s="198"/>
      <c r="S271" s="199"/>
    </row>
    <row r="272" spans="1:16384" s="209" customFormat="1" ht="42.75" customHeight="1" x14ac:dyDescent="0.25">
      <c r="A272" s="162"/>
      <c r="B272" s="162"/>
      <c r="C272" s="178" t="s">
        <v>45</v>
      </c>
      <c r="D272" s="162"/>
      <c r="E272" s="162">
        <v>9.24</v>
      </c>
      <c r="F272" s="94">
        <v>0</v>
      </c>
      <c r="G272" s="94">
        <v>0</v>
      </c>
      <c r="H272" s="94">
        <v>0</v>
      </c>
      <c r="I272" s="94"/>
      <c r="J272" s="94"/>
      <c r="K272" s="94"/>
      <c r="L272" s="162"/>
      <c r="M272" s="162"/>
      <c r="N272" s="162"/>
      <c r="O272" s="162"/>
      <c r="P272" s="162"/>
      <c r="Q272" s="162"/>
      <c r="R272" s="162"/>
      <c r="S272" s="162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/>
      <c r="AS272" s="208"/>
      <c r="AT272" s="208"/>
      <c r="AU272" s="208"/>
      <c r="AV272" s="208"/>
      <c r="AW272" s="208"/>
      <c r="AX272" s="208"/>
      <c r="AY272" s="208"/>
      <c r="AZ272" s="208"/>
      <c r="BA272" s="208"/>
      <c r="BB272" s="208"/>
      <c r="BC272" s="208"/>
      <c r="BD272" s="208"/>
      <c r="BE272" s="208"/>
      <c r="BF272" s="208"/>
      <c r="BG272" s="208"/>
      <c r="BH272" s="208"/>
      <c r="BI272" s="208"/>
      <c r="BJ272" s="208"/>
      <c r="BK272" s="208"/>
      <c r="BL272" s="208"/>
      <c r="BM272" s="208"/>
      <c r="BN272" s="208"/>
      <c r="BO272" s="208"/>
      <c r="BP272" s="208"/>
      <c r="BQ272" s="208"/>
      <c r="BR272" s="208"/>
      <c r="BS272" s="208"/>
      <c r="BT272" s="208"/>
      <c r="BU272" s="208"/>
      <c r="BV272" s="208"/>
      <c r="BW272" s="208"/>
      <c r="BX272" s="208"/>
      <c r="BY272" s="208"/>
      <c r="BZ272" s="208"/>
      <c r="CA272" s="208"/>
      <c r="CB272" s="208"/>
      <c r="CC272" s="208"/>
      <c r="CD272" s="208"/>
      <c r="CE272" s="208"/>
      <c r="CF272" s="208"/>
      <c r="CG272" s="208"/>
      <c r="CH272" s="208"/>
      <c r="CI272" s="208"/>
      <c r="CJ272" s="208"/>
      <c r="CK272" s="208"/>
      <c r="CL272" s="208"/>
      <c r="CM272" s="208"/>
      <c r="CN272" s="208"/>
      <c r="CO272" s="208"/>
      <c r="CP272" s="208"/>
      <c r="CQ272" s="208"/>
      <c r="CR272" s="208"/>
      <c r="CS272" s="208"/>
      <c r="CT272" s="208"/>
      <c r="CU272" s="208"/>
      <c r="CV272" s="208"/>
      <c r="CW272" s="208"/>
      <c r="CX272" s="208"/>
      <c r="CY272" s="208"/>
      <c r="CZ272" s="208"/>
      <c r="DA272" s="208"/>
      <c r="DB272" s="208"/>
      <c r="DC272" s="208"/>
      <c r="DD272" s="208"/>
      <c r="DE272" s="208"/>
      <c r="DF272" s="208"/>
      <c r="DG272" s="208"/>
      <c r="DH272" s="208"/>
      <c r="DI272" s="208"/>
      <c r="DJ272" s="208"/>
      <c r="DK272" s="208"/>
      <c r="DL272" s="208"/>
      <c r="DM272" s="208"/>
      <c r="DN272" s="208"/>
      <c r="DO272" s="208"/>
      <c r="DP272" s="208"/>
      <c r="DQ272" s="208"/>
      <c r="DR272" s="208"/>
      <c r="DS272" s="208"/>
      <c r="DT272" s="208"/>
      <c r="DU272" s="208"/>
      <c r="DV272" s="208"/>
      <c r="DW272" s="208"/>
      <c r="DX272" s="208"/>
      <c r="DY272" s="208"/>
      <c r="DZ272" s="208"/>
      <c r="EA272" s="208"/>
      <c r="EB272" s="208"/>
      <c r="EC272" s="208"/>
      <c r="ED272" s="208"/>
      <c r="EE272" s="208"/>
      <c r="EF272" s="208"/>
      <c r="EG272" s="208"/>
      <c r="EH272" s="208"/>
      <c r="EI272" s="208"/>
      <c r="EJ272" s="208"/>
      <c r="EK272" s="208"/>
      <c r="EL272" s="208"/>
      <c r="EM272" s="208"/>
      <c r="EN272" s="208"/>
      <c r="EO272" s="208"/>
      <c r="EP272" s="208"/>
      <c r="EQ272" s="208"/>
      <c r="ER272" s="208"/>
      <c r="ES272" s="208"/>
      <c r="ET272" s="208"/>
      <c r="EU272" s="208"/>
      <c r="EV272" s="208"/>
      <c r="EW272" s="208"/>
      <c r="EX272" s="208"/>
      <c r="EY272" s="208"/>
      <c r="EZ272" s="208"/>
      <c r="FA272" s="208"/>
      <c r="FB272" s="208"/>
      <c r="FC272" s="208"/>
      <c r="FD272" s="208"/>
      <c r="FE272" s="208"/>
      <c r="FF272" s="208"/>
      <c r="FG272" s="208"/>
      <c r="FH272" s="208"/>
      <c r="FI272" s="208"/>
      <c r="FJ272" s="208"/>
      <c r="FK272" s="208"/>
      <c r="FL272" s="208"/>
      <c r="FM272" s="208"/>
      <c r="FN272" s="208"/>
      <c r="FO272" s="208"/>
      <c r="FP272" s="208"/>
      <c r="FQ272" s="208"/>
      <c r="FR272" s="208"/>
      <c r="FS272" s="208"/>
      <c r="FT272" s="208"/>
      <c r="FU272" s="208"/>
      <c r="FV272" s="208"/>
      <c r="FW272" s="208"/>
      <c r="FX272" s="208"/>
      <c r="FY272" s="208"/>
      <c r="FZ272" s="208"/>
      <c r="GA272" s="208"/>
      <c r="GB272" s="208"/>
      <c r="GC272" s="208"/>
      <c r="GD272" s="208"/>
      <c r="GE272" s="208"/>
      <c r="GF272" s="208"/>
      <c r="GG272" s="208"/>
      <c r="GH272" s="208"/>
      <c r="GI272" s="208"/>
      <c r="GJ272" s="208"/>
      <c r="GK272" s="208"/>
      <c r="GL272" s="208"/>
      <c r="GM272" s="208"/>
      <c r="GN272" s="208"/>
      <c r="GO272" s="208"/>
      <c r="GP272" s="208"/>
      <c r="GQ272" s="208"/>
      <c r="GR272" s="208"/>
      <c r="GS272" s="208"/>
      <c r="GT272" s="208"/>
      <c r="GU272" s="208"/>
      <c r="GV272" s="208"/>
      <c r="GW272" s="208"/>
      <c r="GX272" s="208"/>
      <c r="GY272" s="208"/>
      <c r="GZ272" s="208"/>
      <c r="HA272" s="208"/>
      <c r="HB272" s="208"/>
      <c r="HC272" s="208"/>
      <c r="HD272" s="208"/>
      <c r="HE272" s="208"/>
      <c r="HF272" s="208"/>
      <c r="HG272" s="208"/>
      <c r="HH272" s="208"/>
      <c r="HI272" s="208"/>
      <c r="HJ272" s="208"/>
      <c r="HK272" s="208"/>
      <c r="HL272" s="208"/>
      <c r="HM272" s="208"/>
      <c r="HN272" s="208"/>
      <c r="HO272" s="208"/>
      <c r="HP272" s="208"/>
      <c r="HQ272" s="208"/>
      <c r="HR272" s="208"/>
      <c r="HS272" s="208"/>
      <c r="HT272" s="208"/>
      <c r="HU272" s="208"/>
      <c r="HV272" s="208"/>
      <c r="HW272" s="208"/>
      <c r="HX272" s="208"/>
      <c r="HY272" s="208"/>
      <c r="HZ272" s="208"/>
      <c r="IA272" s="208"/>
      <c r="IB272" s="208"/>
      <c r="IC272" s="208"/>
      <c r="ID272" s="208"/>
      <c r="IE272" s="208"/>
      <c r="IF272" s="208"/>
      <c r="IG272" s="208"/>
      <c r="IH272" s="208"/>
      <c r="II272" s="208"/>
      <c r="IJ272" s="208"/>
      <c r="IK272" s="208"/>
      <c r="IL272" s="208"/>
      <c r="IM272" s="208"/>
      <c r="IN272" s="208"/>
      <c r="IO272" s="208"/>
      <c r="IP272" s="208"/>
      <c r="IQ272" s="208"/>
      <c r="IR272" s="208"/>
      <c r="IS272" s="208"/>
      <c r="IT272" s="208"/>
      <c r="IU272" s="208"/>
      <c r="IV272" s="208"/>
      <c r="IW272" s="208"/>
      <c r="IX272" s="208"/>
      <c r="IY272" s="208"/>
      <c r="IZ272" s="208"/>
      <c r="JA272" s="208"/>
      <c r="JB272" s="208"/>
      <c r="JC272" s="208"/>
      <c r="JD272" s="208"/>
      <c r="JE272" s="208"/>
      <c r="JF272" s="208"/>
      <c r="JG272" s="208"/>
      <c r="JH272" s="208"/>
      <c r="JI272" s="208"/>
      <c r="JJ272" s="208"/>
      <c r="JK272" s="208"/>
      <c r="JL272" s="208"/>
      <c r="JM272" s="208"/>
      <c r="JN272" s="208"/>
      <c r="JO272" s="208"/>
      <c r="JP272" s="208"/>
      <c r="JQ272" s="208"/>
      <c r="JR272" s="208"/>
      <c r="JS272" s="208"/>
      <c r="JT272" s="208"/>
      <c r="JU272" s="208"/>
      <c r="JV272" s="208"/>
      <c r="JW272" s="208"/>
      <c r="JX272" s="208"/>
      <c r="JY272" s="208"/>
      <c r="JZ272" s="208"/>
      <c r="KA272" s="208"/>
      <c r="KB272" s="208"/>
      <c r="KC272" s="208"/>
      <c r="KD272" s="208"/>
      <c r="KE272" s="208"/>
      <c r="KF272" s="208"/>
      <c r="KG272" s="208"/>
      <c r="KH272" s="208"/>
      <c r="KI272" s="208"/>
      <c r="KJ272" s="208"/>
      <c r="KK272" s="208"/>
      <c r="KL272" s="208"/>
      <c r="KM272" s="208"/>
      <c r="KN272" s="208"/>
      <c r="KO272" s="208"/>
      <c r="KP272" s="208"/>
      <c r="KQ272" s="208"/>
      <c r="KR272" s="208"/>
      <c r="KS272" s="208"/>
      <c r="KT272" s="208"/>
      <c r="KU272" s="208"/>
      <c r="KV272" s="208"/>
      <c r="KW272" s="208"/>
      <c r="KX272" s="208"/>
      <c r="KY272" s="208"/>
      <c r="KZ272" s="208"/>
      <c r="LA272" s="208"/>
      <c r="LB272" s="208"/>
      <c r="LC272" s="208"/>
      <c r="LD272" s="208"/>
      <c r="LE272" s="208"/>
      <c r="LF272" s="208"/>
      <c r="LG272" s="208"/>
      <c r="LH272" s="208"/>
      <c r="LI272" s="208"/>
      <c r="LJ272" s="208"/>
      <c r="LK272" s="208"/>
      <c r="LL272" s="208"/>
      <c r="LM272" s="208"/>
      <c r="LN272" s="208"/>
      <c r="LO272" s="208"/>
      <c r="LP272" s="208"/>
      <c r="LQ272" s="208"/>
      <c r="LR272" s="208"/>
      <c r="LS272" s="208"/>
      <c r="LT272" s="208"/>
      <c r="LU272" s="208"/>
      <c r="LV272" s="208"/>
      <c r="LW272" s="208"/>
      <c r="LX272" s="208"/>
      <c r="LY272" s="208"/>
      <c r="LZ272" s="208"/>
      <c r="MA272" s="208"/>
      <c r="MB272" s="208"/>
      <c r="MC272" s="208"/>
      <c r="MD272" s="208"/>
      <c r="ME272" s="208"/>
      <c r="MF272" s="208"/>
      <c r="MG272" s="208"/>
      <c r="MH272" s="208"/>
      <c r="MI272" s="208"/>
      <c r="MJ272" s="208"/>
      <c r="MK272" s="208"/>
      <c r="ML272" s="208"/>
      <c r="MM272" s="208"/>
      <c r="MN272" s="208"/>
      <c r="MO272" s="208"/>
      <c r="MP272" s="208"/>
      <c r="MQ272" s="208"/>
      <c r="MR272" s="208"/>
      <c r="MS272" s="208"/>
      <c r="MT272" s="208"/>
      <c r="MU272" s="208"/>
      <c r="MV272" s="208"/>
      <c r="MW272" s="208"/>
      <c r="MX272" s="208"/>
      <c r="MY272" s="208"/>
      <c r="MZ272" s="208"/>
      <c r="NA272" s="208"/>
      <c r="NB272" s="208"/>
      <c r="NC272" s="208"/>
      <c r="ND272" s="208"/>
      <c r="NE272" s="208"/>
      <c r="NF272" s="208"/>
      <c r="NG272" s="208"/>
      <c r="NH272" s="208"/>
      <c r="NI272" s="208"/>
      <c r="NJ272" s="208"/>
      <c r="NK272" s="208"/>
      <c r="NL272" s="208"/>
      <c r="NM272" s="208"/>
      <c r="NN272" s="208"/>
      <c r="NO272" s="208"/>
      <c r="NP272" s="208"/>
      <c r="NQ272" s="208"/>
      <c r="NR272" s="208"/>
      <c r="NS272" s="208"/>
      <c r="NT272" s="208"/>
      <c r="NU272" s="208"/>
      <c r="NV272" s="208"/>
      <c r="NW272" s="208"/>
      <c r="NX272" s="208"/>
      <c r="NY272" s="208"/>
      <c r="NZ272" s="208"/>
      <c r="OA272" s="208"/>
      <c r="OB272" s="208"/>
      <c r="OC272" s="208"/>
      <c r="OD272" s="208"/>
      <c r="OE272" s="208"/>
      <c r="OF272" s="208"/>
      <c r="OG272" s="208"/>
      <c r="OH272" s="208"/>
      <c r="OI272" s="208"/>
      <c r="OJ272" s="208"/>
      <c r="OK272" s="208"/>
      <c r="OL272" s="208"/>
      <c r="OM272" s="208"/>
      <c r="ON272" s="208"/>
      <c r="OO272" s="208"/>
      <c r="OP272" s="208"/>
      <c r="OQ272" s="208"/>
      <c r="OR272" s="208"/>
      <c r="OS272" s="208"/>
      <c r="OT272" s="208"/>
      <c r="OU272" s="208"/>
      <c r="OV272" s="208"/>
      <c r="OW272" s="208"/>
      <c r="OX272" s="208"/>
      <c r="OY272" s="208"/>
      <c r="OZ272" s="208"/>
      <c r="PA272" s="208"/>
      <c r="PB272" s="208"/>
      <c r="PC272" s="208"/>
      <c r="PD272" s="208"/>
      <c r="PE272" s="208"/>
      <c r="PF272" s="208"/>
      <c r="PG272" s="208"/>
      <c r="PH272" s="208"/>
      <c r="PI272" s="208"/>
      <c r="PJ272" s="208"/>
      <c r="PK272" s="208"/>
      <c r="PL272" s="208"/>
      <c r="PM272" s="208"/>
      <c r="PN272" s="208"/>
      <c r="PO272" s="208"/>
      <c r="PP272" s="208"/>
      <c r="PQ272" s="208"/>
      <c r="PR272" s="208"/>
      <c r="PS272" s="208"/>
      <c r="PT272" s="208"/>
      <c r="PU272" s="208"/>
      <c r="PV272" s="208"/>
      <c r="PW272" s="208"/>
      <c r="PX272" s="208"/>
      <c r="PY272" s="208"/>
      <c r="PZ272" s="208"/>
      <c r="QA272" s="208"/>
      <c r="QB272" s="208"/>
      <c r="QC272" s="208"/>
      <c r="QD272" s="208"/>
      <c r="QE272" s="208"/>
      <c r="QF272" s="208"/>
      <c r="QG272" s="208"/>
      <c r="QH272" s="208"/>
      <c r="QI272" s="208"/>
      <c r="QJ272" s="208"/>
      <c r="QK272" s="208"/>
      <c r="QL272" s="208"/>
      <c r="QM272" s="208"/>
      <c r="QN272" s="208"/>
      <c r="QO272" s="208"/>
      <c r="QP272" s="208"/>
      <c r="QQ272" s="208"/>
      <c r="QR272" s="208"/>
      <c r="QS272" s="208"/>
      <c r="QT272" s="208"/>
      <c r="QU272" s="208"/>
      <c r="QV272" s="208"/>
      <c r="QW272" s="208"/>
      <c r="QX272" s="208"/>
      <c r="QY272" s="208"/>
      <c r="QZ272" s="208"/>
      <c r="RA272" s="208"/>
      <c r="RB272" s="208"/>
      <c r="RC272" s="208"/>
      <c r="RD272" s="208"/>
      <c r="RE272" s="208"/>
      <c r="RF272" s="208"/>
      <c r="RG272" s="208"/>
      <c r="RH272" s="208"/>
      <c r="RI272" s="208"/>
      <c r="RJ272" s="208"/>
      <c r="RK272" s="208"/>
      <c r="RL272" s="208"/>
      <c r="RM272" s="208"/>
      <c r="RN272" s="208"/>
      <c r="RO272" s="208"/>
      <c r="RP272" s="208"/>
      <c r="RQ272" s="208"/>
      <c r="RR272" s="208"/>
      <c r="RS272" s="208"/>
      <c r="RT272" s="208"/>
      <c r="RU272" s="208"/>
      <c r="RV272" s="208"/>
      <c r="RW272" s="208"/>
      <c r="RX272" s="208"/>
      <c r="RY272" s="208"/>
      <c r="RZ272" s="208"/>
      <c r="SA272" s="208"/>
      <c r="SB272" s="208"/>
      <c r="SC272" s="208"/>
      <c r="SD272" s="208"/>
      <c r="SE272" s="208"/>
      <c r="SF272" s="208"/>
      <c r="SG272" s="208"/>
      <c r="SH272" s="208"/>
      <c r="SI272" s="208"/>
      <c r="SJ272" s="208"/>
      <c r="SK272" s="208"/>
      <c r="SL272" s="208"/>
      <c r="SM272" s="208"/>
      <c r="SN272" s="208"/>
      <c r="SO272" s="208"/>
      <c r="SP272" s="208"/>
      <c r="SQ272" s="208"/>
      <c r="SR272" s="208"/>
      <c r="SS272" s="208"/>
      <c r="ST272" s="208"/>
      <c r="SU272" s="208"/>
      <c r="SV272" s="208"/>
      <c r="SW272" s="208"/>
      <c r="SX272" s="208"/>
      <c r="SY272" s="208"/>
      <c r="SZ272" s="208"/>
      <c r="TA272" s="208"/>
      <c r="TB272" s="208"/>
      <c r="TC272" s="208"/>
      <c r="TD272" s="208"/>
      <c r="TE272" s="208"/>
      <c r="TF272" s="208"/>
      <c r="TG272" s="208"/>
      <c r="TH272" s="208"/>
      <c r="TI272" s="208"/>
      <c r="TJ272" s="208"/>
      <c r="TK272" s="208"/>
      <c r="TL272" s="208"/>
      <c r="TM272" s="208"/>
      <c r="TN272" s="208"/>
      <c r="TO272" s="208"/>
      <c r="TP272" s="208"/>
      <c r="TQ272" s="208"/>
      <c r="TR272" s="208"/>
      <c r="TS272" s="208"/>
      <c r="TT272" s="208"/>
      <c r="TU272" s="208"/>
      <c r="TV272" s="208"/>
      <c r="TW272" s="208"/>
      <c r="TX272" s="208"/>
      <c r="TY272" s="208"/>
      <c r="TZ272" s="208"/>
      <c r="UA272" s="208"/>
      <c r="UB272" s="208"/>
      <c r="UC272" s="208"/>
      <c r="UD272" s="208"/>
      <c r="UE272" s="208"/>
      <c r="UF272" s="208"/>
      <c r="UG272" s="208"/>
      <c r="UH272" s="208"/>
      <c r="UI272" s="208"/>
      <c r="UJ272" s="208"/>
      <c r="UK272" s="208"/>
      <c r="UL272" s="208"/>
      <c r="UM272" s="208"/>
      <c r="UN272" s="208"/>
      <c r="UO272" s="208"/>
      <c r="UP272" s="208"/>
      <c r="UQ272" s="208"/>
      <c r="UR272" s="208"/>
      <c r="US272" s="208"/>
      <c r="UT272" s="208"/>
      <c r="UU272" s="208"/>
      <c r="UV272" s="208"/>
      <c r="UW272" s="208"/>
      <c r="UX272" s="208"/>
      <c r="UY272" s="208"/>
      <c r="UZ272" s="208"/>
      <c r="VA272" s="208"/>
      <c r="VB272" s="208"/>
      <c r="VC272" s="208"/>
      <c r="VD272" s="208"/>
      <c r="VE272" s="208"/>
      <c r="VF272" s="208"/>
      <c r="VG272" s="208"/>
      <c r="VH272" s="208"/>
      <c r="VI272" s="208"/>
      <c r="VJ272" s="208"/>
      <c r="VK272" s="208"/>
      <c r="VL272" s="208"/>
      <c r="VM272" s="208"/>
      <c r="VN272" s="208"/>
      <c r="VO272" s="208"/>
      <c r="VP272" s="208"/>
      <c r="VQ272" s="208"/>
      <c r="VR272" s="208"/>
      <c r="VS272" s="208"/>
      <c r="VT272" s="208"/>
      <c r="VU272" s="208"/>
      <c r="VV272" s="208"/>
      <c r="VW272" s="208"/>
      <c r="VX272" s="208"/>
      <c r="VY272" s="208"/>
      <c r="VZ272" s="208"/>
      <c r="WA272" s="208"/>
      <c r="WB272" s="208"/>
      <c r="WC272" s="208"/>
      <c r="WD272" s="208"/>
      <c r="WE272" s="208"/>
      <c r="WF272" s="208"/>
      <c r="WG272" s="208"/>
      <c r="WH272" s="208"/>
      <c r="WI272" s="208"/>
      <c r="WJ272" s="208"/>
      <c r="WK272" s="208"/>
      <c r="WL272" s="208"/>
      <c r="WM272" s="208"/>
      <c r="WN272" s="208"/>
      <c r="WO272" s="208"/>
      <c r="WP272" s="208"/>
      <c r="WQ272" s="208"/>
      <c r="WR272" s="208"/>
      <c r="WS272" s="208"/>
      <c r="WT272" s="208"/>
      <c r="WU272" s="208"/>
      <c r="WV272" s="208"/>
      <c r="WW272" s="208"/>
      <c r="WX272" s="208"/>
      <c r="WY272" s="208"/>
      <c r="WZ272" s="208"/>
      <c r="XA272" s="208"/>
      <c r="XB272" s="208"/>
      <c r="XC272" s="208"/>
      <c r="XD272" s="208"/>
      <c r="XE272" s="208"/>
      <c r="XF272" s="208"/>
      <c r="XG272" s="208"/>
      <c r="XH272" s="208"/>
      <c r="XI272" s="208"/>
      <c r="XJ272" s="208"/>
      <c r="XK272" s="208"/>
      <c r="XL272" s="208"/>
      <c r="XM272" s="208"/>
      <c r="XN272" s="208"/>
      <c r="XO272" s="208"/>
      <c r="XP272" s="208"/>
      <c r="XQ272" s="208"/>
      <c r="XR272" s="208"/>
      <c r="XS272" s="208"/>
      <c r="XT272" s="208"/>
      <c r="XU272" s="208"/>
      <c r="XV272" s="208"/>
      <c r="XW272" s="208"/>
      <c r="XX272" s="208"/>
      <c r="XY272" s="208"/>
      <c r="XZ272" s="208"/>
      <c r="YA272" s="208"/>
      <c r="YB272" s="208"/>
      <c r="YC272" s="208"/>
      <c r="YD272" s="208"/>
      <c r="YE272" s="208"/>
      <c r="YF272" s="208"/>
      <c r="YG272" s="208"/>
      <c r="YH272" s="208"/>
      <c r="YI272" s="208"/>
      <c r="YJ272" s="208"/>
      <c r="YK272" s="208"/>
      <c r="YL272" s="208"/>
      <c r="YM272" s="208"/>
      <c r="YN272" s="208"/>
      <c r="YO272" s="208"/>
      <c r="YP272" s="208"/>
      <c r="YQ272" s="208"/>
      <c r="YR272" s="208"/>
      <c r="YS272" s="208"/>
      <c r="YT272" s="208"/>
      <c r="YU272" s="208"/>
      <c r="YV272" s="208"/>
      <c r="YW272" s="208"/>
      <c r="YX272" s="208"/>
      <c r="YY272" s="208"/>
      <c r="YZ272" s="208"/>
      <c r="ZA272" s="208"/>
      <c r="ZB272" s="208"/>
      <c r="ZC272" s="208"/>
      <c r="ZD272" s="208"/>
      <c r="ZE272" s="208"/>
      <c r="ZF272" s="208"/>
      <c r="ZG272" s="208"/>
      <c r="ZH272" s="208"/>
      <c r="ZI272" s="208"/>
      <c r="ZJ272" s="208"/>
      <c r="ZK272" s="208"/>
      <c r="ZL272" s="208"/>
      <c r="ZM272" s="208"/>
      <c r="ZN272" s="208"/>
      <c r="ZO272" s="208"/>
      <c r="ZP272" s="208"/>
      <c r="ZQ272" s="208"/>
      <c r="ZR272" s="208"/>
      <c r="ZS272" s="208"/>
      <c r="ZT272" s="208"/>
      <c r="ZU272" s="208"/>
      <c r="ZV272" s="208"/>
      <c r="ZW272" s="208"/>
      <c r="ZX272" s="208"/>
      <c r="ZY272" s="208"/>
      <c r="ZZ272" s="208"/>
      <c r="AAA272" s="208"/>
      <c r="AAB272" s="208"/>
      <c r="AAC272" s="208"/>
      <c r="AAD272" s="208"/>
      <c r="AAE272" s="208"/>
      <c r="AAF272" s="208"/>
      <c r="AAG272" s="208"/>
      <c r="AAH272" s="208"/>
      <c r="AAI272" s="208"/>
      <c r="AAJ272" s="208"/>
      <c r="AAK272" s="208"/>
      <c r="AAL272" s="208"/>
      <c r="AAM272" s="208"/>
      <c r="AAN272" s="208"/>
      <c r="AAO272" s="208"/>
      <c r="AAP272" s="208"/>
      <c r="AAQ272" s="208"/>
      <c r="AAR272" s="208"/>
      <c r="AAS272" s="208"/>
      <c r="AAT272" s="208"/>
      <c r="AAU272" s="208"/>
      <c r="AAV272" s="208"/>
      <c r="AAW272" s="208"/>
      <c r="AAX272" s="208"/>
      <c r="AAY272" s="208"/>
      <c r="AAZ272" s="208"/>
      <c r="ABA272" s="208"/>
      <c r="ABB272" s="208"/>
      <c r="ABC272" s="208"/>
      <c r="ABD272" s="208"/>
      <c r="ABE272" s="208"/>
      <c r="ABF272" s="208"/>
      <c r="ABG272" s="208"/>
      <c r="ABH272" s="208"/>
      <c r="ABI272" s="208"/>
      <c r="ABJ272" s="208"/>
      <c r="ABK272" s="208"/>
      <c r="ABL272" s="208"/>
      <c r="ABM272" s="208"/>
      <c r="ABN272" s="208"/>
      <c r="ABO272" s="208"/>
      <c r="ABP272" s="208"/>
      <c r="ABQ272" s="208"/>
      <c r="ABR272" s="208"/>
      <c r="ABS272" s="208"/>
      <c r="ABT272" s="208"/>
      <c r="ABU272" s="208"/>
      <c r="ABV272" s="208"/>
      <c r="ABW272" s="208"/>
      <c r="ABX272" s="208"/>
      <c r="ABY272" s="208"/>
      <c r="ABZ272" s="208"/>
      <c r="ACA272" s="208"/>
      <c r="ACB272" s="208"/>
      <c r="ACC272" s="208"/>
      <c r="ACD272" s="208"/>
      <c r="ACE272" s="208"/>
      <c r="ACF272" s="208"/>
      <c r="ACG272" s="208"/>
      <c r="ACH272" s="208"/>
      <c r="ACI272" s="208"/>
      <c r="ACJ272" s="208"/>
      <c r="ACK272" s="208"/>
      <c r="ACL272" s="208"/>
      <c r="ACM272" s="208"/>
      <c r="ACN272" s="208"/>
      <c r="ACO272" s="208"/>
      <c r="ACP272" s="208"/>
      <c r="ACQ272" s="208"/>
      <c r="ACR272" s="208"/>
      <c r="ACS272" s="208"/>
      <c r="ACT272" s="208"/>
      <c r="ACU272" s="208"/>
      <c r="ACV272" s="208"/>
      <c r="ACW272" s="208"/>
      <c r="ACX272" s="208"/>
      <c r="ACY272" s="208"/>
      <c r="ACZ272" s="208"/>
      <c r="ADA272" s="208"/>
      <c r="ADB272" s="208"/>
      <c r="ADC272" s="208"/>
      <c r="ADD272" s="208"/>
      <c r="ADE272" s="208"/>
      <c r="ADF272" s="208"/>
      <c r="ADG272" s="208"/>
      <c r="ADH272" s="208"/>
      <c r="ADI272" s="208"/>
      <c r="ADJ272" s="208"/>
      <c r="ADK272" s="208"/>
      <c r="ADL272" s="208"/>
      <c r="ADM272" s="208"/>
      <c r="ADN272" s="208"/>
      <c r="ADO272" s="208"/>
      <c r="ADP272" s="208"/>
      <c r="ADQ272" s="208"/>
      <c r="ADR272" s="208"/>
      <c r="ADS272" s="208"/>
      <c r="ADT272" s="208"/>
      <c r="ADU272" s="208"/>
      <c r="ADV272" s="208"/>
      <c r="ADW272" s="208"/>
      <c r="ADX272" s="208"/>
      <c r="ADY272" s="208"/>
      <c r="ADZ272" s="208"/>
      <c r="AEA272" s="208"/>
      <c r="AEB272" s="208"/>
      <c r="AEC272" s="208"/>
      <c r="AED272" s="208"/>
      <c r="AEE272" s="208"/>
      <c r="AEF272" s="208"/>
      <c r="AEG272" s="208"/>
      <c r="AEH272" s="208"/>
      <c r="AEI272" s="208"/>
      <c r="AEJ272" s="208"/>
      <c r="AEK272" s="208"/>
      <c r="AEL272" s="208"/>
      <c r="AEM272" s="208"/>
      <c r="AEN272" s="208"/>
      <c r="AEO272" s="208"/>
      <c r="AEP272" s="208"/>
      <c r="AEQ272" s="208"/>
      <c r="AER272" s="208"/>
      <c r="AES272" s="208"/>
      <c r="AET272" s="208"/>
      <c r="AEU272" s="208"/>
      <c r="AEV272" s="208"/>
      <c r="AEW272" s="208"/>
      <c r="AEX272" s="208"/>
      <c r="AEY272" s="208"/>
      <c r="AEZ272" s="208"/>
      <c r="AFA272" s="208"/>
      <c r="AFB272" s="208"/>
      <c r="AFC272" s="208"/>
      <c r="AFD272" s="208"/>
      <c r="AFE272" s="208"/>
      <c r="AFF272" s="208"/>
      <c r="AFG272" s="208"/>
      <c r="AFH272" s="208"/>
      <c r="AFI272" s="208"/>
      <c r="AFJ272" s="208"/>
      <c r="AFK272" s="208"/>
      <c r="AFL272" s="208"/>
      <c r="AFM272" s="208"/>
      <c r="AFN272" s="208"/>
      <c r="AFO272" s="208"/>
      <c r="AFP272" s="208"/>
      <c r="AFQ272" s="208"/>
      <c r="AFR272" s="208"/>
      <c r="AFS272" s="208"/>
      <c r="AFT272" s="208"/>
      <c r="AFU272" s="208"/>
      <c r="AFV272" s="208"/>
      <c r="AFW272" s="208"/>
      <c r="AFX272" s="208"/>
      <c r="AFY272" s="208"/>
      <c r="AFZ272" s="208"/>
      <c r="AGA272" s="208"/>
      <c r="AGB272" s="208"/>
      <c r="AGC272" s="208"/>
      <c r="AGD272" s="208"/>
      <c r="AGE272" s="208"/>
      <c r="AGF272" s="208"/>
      <c r="AGG272" s="208"/>
      <c r="AGH272" s="208"/>
      <c r="AGI272" s="208"/>
      <c r="AGJ272" s="208"/>
      <c r="AGK272" s="208"/>
      <c r="AGL272" s="208"/>
      <c r="AGM272" s="208"/>
      <c r="AGN272" s="208"/>
      <c r="AGO272" s="208"/>
      <c r="AGP272" s="208"/>
      <c r="AGQ272" s="208"/>
      <c r="AGR272" s="208"/>
      <c r="AGS272" s="208"/>
      <c r="AGT272" s="208"/>
      <c r="AGU272" s="208"/>
      <c r="AGV272" s="208"/>
      <c r="AGW272" s="208"/>
      <c r="AGX272" s="208"/>
      <c r="AGY272" s="208"/>
      <c r="AGZ272" s="208"/>
      <c r="AHA272" s="208"/>
      <c r="AHB272" s="208"/>
      <c r="AHC272" s="208"/>
      <c r="AHD272" s="208"/>
      <c r="AHE272" s="208"/>
      <c r="AHF272" s="208"/>
      <c r="AHG272" s="208"/>
      <c r="AHH272" s="208"/>
      <c r="AHI272" s="208"/>
      <c r="AHJ272" s="208"/>
      <c r="AHK272" s="208"/>
      <c r="AHL272" s="208"/>
      <c r="AHM272" s="208"/>
      <c r="AHN272" s="208"/>
      <c r="AHO272" s="208"/>
      <c r="AHP272" s="208"/>
      <c r="AHQ272" s="208"/>
      <c r="AHR272" s="208"/>
      <c r="AHS272" s="208"/>
      <c r="AHT272" s="208"/>
      <c r="AHU272" s="208"/>
      <c r="AHV272" s="208"/>
      <c r="AHW272" s="208"/>
      <c r="AHX272" s="208"/>
      <c r="AHY272" s="208"/>
      <c r="AHZ272" s="208"/>
      <c r="AIA272" s="208"/>
      <c r="AIB272" s="208"/>
      <c r="AIC272" s="208"/>
      <c r="AID272" s="208"/>
      <c r="AIE272" s="208"/>
      <c r="AIF272" s="208"/>
      <c r="AIG272" s="208"/>
      <c r="AIH272" s="208"/>
      <c r="AII272" s="208"/>
      <c r="AIJ272" s="208"/>
      <c r="AIK272" s="208"/>
      <c r="AIL272" s="208"/>
      <c r="AIM272" s="208"/>
      <c r="AIN272" s="208"/>
      <c r="AIO272" s="208"/>
      <c r="AIP272" s="208"/>
      <c r="AIQ272" s="208"/>
      <c r="AIR272" s="208"/>
      <c r="AIS272" s="208"/>
      <c r="AIT272" s="208"/>
      <c r="AIU272" s="208"/>
      <c r="AIV272" s="208"/>
      <c r="AIW272" s="208"/>
      <c r="AIX272" s="208"/>
      <c r="AIY272" s="208"/>
      <c r="AIZ272" s="208"/>
      <c r="AJA272" s="208"/>
      <c r="AJB272" s="208"/>
      <c r="AJC272" s="208"/>
      <c r="AJD272" s="208"/>
      <c r="AJE272" s="208"/>
      <c r="AJF272" s="208"/>
      <c r="AJG272" s="208"/>
      <c r="AJH272" s="208"/>
      <c r="AJI272" s="208"/>
      <c r="AJJ272" s="208"/>
      <c r="AJK272" s="208"/>
      <c r="AJL272" s="208"/>
      <c r="AJM272" s="208"/>
      <c r="AJN272" s="208"/>
      <c r="AJO272" s="208"/>
      <c r="AJP272" s="208"/>
      <c r="AJQ272" s="208"/>
      <c r="AJR272" s="208"/>
      <c r="AJS272" s="208"/>
      <c r="AJT272" s="208"/>
      <c r="AJU272" s="208"/>
      <c r="AJV272" s="208"/>
      <c r="AJW272" s="208"/>
      <c r="AJX272" s="208"/>
      <c r="AJY272" s="208"/>
      <c r="AJZ272" s="208"/>
      <c r="AKA272" s="208"/>
      <c r="AKB272" s="208"/>
      <c r="AKC272" s="208"/>
      <c r="AKD272" s="208"/>
      <c r="AKE272" s="208"/>
      <c r="AKF272" s="208"/>
      <c r="AKG272" s="208"/>
      <c r="AKH272" s="208"/>
      <c r="AKI272" s="208"/>
      <c r="AKJ272" s="208"/>
      <c r="AKK272" s="208"/>
      <c r="AKL272" s="208"/>
      <c r="AKM272" s="208"/>
      <c r="AKN272" s="208"/>
      <c r="AKO272" s="208"/>
      <c r="AKP272" s="208"/>
      <c r="AKQ272" s="208"/>
      <c r="AKR272" s="208"/>
      <c r="AKS272" s="208"/>
      <c r="AKT272" s="208"/>
      <c r="AKU272" s="208"/>
      <c r="AKV272" s="208"/>
      <c r="AKW272" s="208"/>
      <c r="AKX272" s="208"/>
      <c r="AKY272" s="208"/>
      <c r="AKZ272" s="208"/>
      <c r="ALA272" s="208"/>
      <c r="ALB272" s="208"/>
      <c r="ALC272" s="208"/>
      <c r="ALD272" s="208"/>
      <c r="ALE272" s="208"/>
      <c r="ALF272" s="208"/>
      <c r="ALG272" s="208"/>
      <c r="ALH272" s="208"/>
      <c r="ALI272" s="208"/>
      <c r="ALJ272" s="208"/>
      <c r="ALK272" s="208"/>
      <c r="ALL272" s="208"/>
      <c r="ALM272" s="208"/>
      <c r="ALN272" s="208"/>
      <c r="ALO272" s="208"/>
      <c r="ALP272" s="208"/>
      <c r="ALQ272" s="208"/>
      <c r="ALR272" s="208"/>
      <c r="ALS272" s="208"/>
      <c r="ALT272" s="208"/>
      <c r="ALU272" s="208"/>
      <c r="ALV272" s="208"/>
      <c r="ALW272" s="208"/>
      <c r="ALX272" s="208"/>
      <c r="ALY272" s="208"/>
      <c r="ALZ272" s="208"/>
      <c r="AMA272" s="208"/>
      <c r="AMB272" s="208"/>
      <c r="AMC272" s="208"/>
      <c r="AMD272" s="208"/>
      <c r="AME272" s="208"/>
      <c r="AMF272" s="208"/>
      <c r="AMG272" s="208"/>
      <c r="AMH272" s="208"/>
      <c r="AMI272" s="208"/>
      <c r="AMJ272" s="208"/>
      <c r="AMK272" s="208"/>
      <c r="AML272" s="208"/>
      <c r="AMM272" s="208"/>
      <c r="AMN272" s="208"/>
      <c r="AMO272" s="208"/>
      <c r="AMP272" s="208"/>
      <c r="AMQ272" s="208"/>
      <c r="AMR272" s="208"/>
      <c r="AMS272" s="208"/>
      <c r="AMT272" s="208"/>
      <c r="AMU272" s="208"/>
      <c r="AMV272" s="208"/>
      <c r="AMW272" s="208"/>
      <c r="AMX272" s="208"/>
      <c r="AMY272" s="208"/>
      <c r="AMZ272" s="208"/>
      <c r="ANA272" s="208"/>
      <c r="ANB272" s="208"/>
      <c r="ANC272" s="208"/>
      <c r="AND272" s="208"/>
      <c r="ANE272" s="208"/>
      <c r="ANF272" s="208"/>
      <c r="ANG272" s="208"/>
      <c r="ANH272" s="208"/>
      <c r="ANI272" s="208"/>
      <c r="ANJ272" s="208"/>
      <c r="ANK272" s="208"/>
      <c r="ANL272" s="208"/>
      <c r="ANM272" s="208"/>
      <c r="ANN272" s="208"/>
      <c r="ANO272" s="208"/>
      <c r="ANP272" s="208"/>
      <c r="ANQ272" s="208"/>
      <c r="ANR272" s="208"/>
      <c r="ANS272" s="208"/>
      <c r="ANT272" s="208"/>
      <c r="ANU272" s="208"/>
      <c r="ANV272" s="208"/>
      <c r="ANW272" s="208"/>
      <c r="ANX272" s="208"/>
      <c r="ANY272" s="208"/>
      <c r="ANZ272" s="208"/>
      <c r="AOA272" s="208"/>
      <c r="AOB272" s="208"/>
      <c r="AOC272" s="208"/>
      <c r="AOD272" s="208"/>
      <c r="AOE272" s="208"/>
      <c r="AOF272" s="208"/>
      <c r="AOG272" s="208"/>
      <c r="AOH272" s="208"/>
      <c r="AOI272" s="208"/>
      <c r="AOJ272" s="208"/>
      <c r="AOK272" s="208"/>
      <c r="AOL272" s="208"/>
      <c r="AOM272" s="208"/>
      <c r="AON272" s="208"/>
      <c r="AOO272" s="208"/>
      <c r="AOP272" s="208"/>
      <c r="AOQ272" s="208"/>
      <c r="AOR272" s="208"/>
      <c r="AOS272" s="208"/>
      <c r="AOT272" s="208"/>
      <c r="AOU272" s="208"/>
      <c r="AOV272" s="208"/>
      <c r="AOW272" s="208"/>
      <c r="AOX272" s="208"/>
      <c r="AOY272" s="208"/>
      <c r="AOZ272" s="208"/>
      <c r="APA272" s="208"/>
      <c r="APB272" s="208"/>
      <c r="APC272" s="208"/>
      <c r="APD272" s="208"/>
      <c r="APE272" s="208"/>
      <c r="APF272" s="208"/>
      <c r="APG272" s="208"/>
      <c r="APH272" s="208"/>
      <c r="API272" s="208"/>
      <c r="APJ272" s="208"/>
      <c r="APK272" s="208"/>
      <c r="APL272" s="208"/>
      <c r="APM272" s="208"/>
      <c r="APN272" s="208"/>
      <c r="APO272" s="208"/>
      <c r="APP272" s="208"/>
      <c r="APQ272" s="208"/>
      <c r="APR272" s="208"/>
      <c r="APS272" s="208"/>
      <c r="APT272" s="208"/>
      <c r="APU272" s="208"/>
      <c r="APV272" s="208"/>
      <c r="APW272" s="208"/>
      <c r="APX272" s="208"/>
      <c r="APY272" s="208"/>
      <c r="APZ272" s="208"/>
      <c r="AQA272" s="208"/>
      <c r="AQB272" s="208"/>
      <c r="AQC272" s="208"/>
      <c r="AQD272" s="208"/>
      <c r="AQE272" s="208"/>
      <c r="AQF272" s="208"/>
      <c r="AQG272" s="208"/>
      <c r="AQH272" s="208"/>
      <c r="AQI272" s="208"/>
      <c r="AQJ272" s="208"/>
      <c r="AQK272" s="208"/>
      <c r="AQL272" s="208"/>
      <c r="AQM272" s="208"/>
      <c r="AQN272" s="208"/>
      <c r="AQO272" s="208"/>
      <c r="AQP272" s="208"/>
      <c r="AQQ272" s="208"/>
      <c r="AQR272" s="208"/>
      <c r="AQS272" s="208"/>
      <c r="AQT272" s="208"/>
      <c r="AQU272" s="208"/>
      <c r="AQV272" s="208"/>
      <c r="AQW272" s="208"/>
      <c r="AQX272" s="208"/>
      <c r="AQY272" s="208"/>
      <c r="AQZ272" s="208"/>
      <c r="ARA272" s="208"/>
      <c r="ARB272" s="208"/>
      <c r="ARC272" s="208"/>
      <c r="ARD272" s="208"/>
      <c r="ARE272" s="208"/>
      <c r="ARF272" s="208"/>
      <c r="ARG272" s="208"/>
      <c r="ARH272" s="208"/>
      <c r="ARI272" s="208"/>
      <c r="ARJ272" s="208"/>
      <c r="ARK272" s="208"/>
      <c r="ARL272" s="208"/>
      <c r="ARM272" s="208"/>
      <c r="ARN272" s="208"/>
      <c r="ARO272" s="208"/>
      <c r="ARP272" s="208"/>
      <c r="ARQ272" s="208"/>
      <c r="ARR272" s="208"/>
      <c r="ARS272" s="208"/>
      <c r="ART272" s="208"/>
      <c r="ARU272" s="208"/>
      <c r="ARV272" s="208"/>
      <c r="ARW272" s="208"/>
      <c r="ARX272" s="208"/>
      <c r="ARY272" s="208"/>
      <c r="ARZ272" s="208"/>
      <c r="ASA272" s="208"/>
      <c r="ASB272" s="208"/>
      <c r="ASC272" s="208"/>
      <c r="ASD272" s="208"/>
      <c r="ASE272" s="208"/>
      <c r="ASF272" s="208"/>
      <c r="ASG272" s="208"/>
      <c r="ASH272" s="208"/>
      <c r="ASI272" s="208"/>
      <c r="ASJ272" s="208"/>
      <c r="ASK272" s="208"/>
      <c r="ASL272" s="208"/>
      <c r="ASM272" s="208"/>
      <c r="ASN272" s="208"/>
      <c r="ASO272" s="208"/>
      <c r="ASP272" s="208"/>
      <c r="ASQ272" s="208"/>
      <c r="ASR272" s="208"/>
      <c r="ASS272" s="208"/>
      <c r="AST272" s="208"/>
      <c r="ASU272" s="208"/>
      <c r="ASV272" s="208"/>
      <c r="ASW272" s="208"/>
      <c r="ASX272" s="208"/>
      <c r="ASY272" s="208"/>
      <c r="ASZ272" s="208"/>
      <c r="ATA272" s="208"/>
      <c r="ATB272" s="208"/>
      <c r="ATC272" s="208"/>
      <c r="ATD272" s="208"/>
      <c r="ATE272" s="208"/>
      <c r="ATF272" s="208"/>
      <c r="ATG272" s="208"/>
      <c r="ATH272" s="208"/>
      <c r="ATI272" s="208"/>
      <c r="ATJ272" s="208"/>
      <c r="ATK272" s="208"/>
      <c r="ATL272" s="208"/>
      <c r="ATM272" s="208"/>
      <c r="ATN272" s="208"/>
      <c r="ATO272" s="208"/>
      <c r="ATP272" s="208"/>
      <c r="ATQ272" s="208"/>
      <c r="ATR272" s="208"/>
      <c r="ATS272" s="208"/>
      <c r="ATT272" s="208"/>
      <c r="ATU272" s="208"/>
      <c r="ATV272" s="208"/>
      <c r="ATW272" s="208"/>
      <c r="ATX272" s="208"/>
      <c r="ATY272" s="208"/>
      <c r="ATZ272" s="208"/>
      <c r="AUA272" s="208"/>
      <c r="AUB272" s="208"/>
      <c r="AUC272" s="208"/>
      <c r="AUD272" s="208"/>
      <c r="AUE272" s="208"/>
      <c r="AUF272" s="208"/>
      <c r="AUG272" s="208"/>
      <c r="AUH272" s="208"/>
      <c r="AUI272" s="208"/>
      <c r="AUJ272" s="208"/>
      <c r="AUK272" s="208"/>
      <c r="AUL272" s="208"/>
      <c r="AUM272" s="208"/>
      <c r="AUN272" s="208"/>
      <c r="AUO272" s="208"/>
      <c r="AUP272" s="208"/>
      <c r="AUQ272" s="208"/>
      <c r="AUR272" s="208"/>
      <c r="AUS272" s="208"/>
      <c r="AUT272" s="208"/>
      <c r="AUU272" s="208"/>
      <c r="AUV272" s="208"/>
      <c r="AUW272" s="208"/>
      <c r="AUX272" s="208"/>
      <c r="AUY272" s="208"/>
      <c r="AUZ272" s="208"/>
      <c r="AVA272" s="208"/>
      <c r="AVB272" s="208"/>
      <c r="AVC272" s="208"/>
      <c r="AVD272" s="208"/>
      <c r="AVE272" s="208"/>
      <c r="AVF272" s="208"/>
      <c r="AVG272" s="208"/>
      <c r="AVH272" s="208"/>
      <c r="AVI272" s="208"/>
      <c r="AVJ272" s="208"/>
      <c r="AVK272" s="208"/>
      <c r="AVL272" s="208"/>
      <c r="AVM272" s="208"/>
      <c r="AVN272" s="208"/>
      <c r="AVO272" s="208"/>
      <c r="AVP272" s="208"/>
      <c r="AVQ272" s="208"/>
      <c r="AVR272" s="208"/>
      <c r="AVS272" s="208"/>
      <c r="AVT272" s="208"/>
      <c r="AVU272" s="208"/>
      <c r="AVV272" s="208"/>
      <c r="AVW272" s="208"/>
      <c r="AVX272" s="208"/>
      <c r="AVY272" s="208"/>
      <c r="AVZ272" s="208"/>
      <c r="AWA272" s="208"/>
      <c r="AWB272" s="208"/>
      <c r="AWC272" s="208"/>
      <c r="AWD272" s="208"/>
      <c r="AWE272" s="208"/>
      <c r="AWF272" s="208"/>
      <c r="AWG272" s="208"/>
      <c r="AWH272" s="208"/>
      <c r="AWI272" s="208"/>
      <c r="AWJ272" s="208"/>
      <c r="AWK272" s="208"/>
      <c r="AWL272" s="208"/>
      <c r="AWM272" s="208"/>
      <c r="AWN272" s="208"/>
      <c r="AWO272" s="208"/>
      <c r="AWP272" s="208"/>
      <c r="AWQ272" s="208"/>
      <c r="AWR272" s="208"/>
      <c r="AWS272" s="208"/>
      <c r="AWT272" s="208"/>
      <c r="AWU272" s="208"/>
      <c r="AWV272" s="208"/>
      <c r="AWW272" s="208"/>
      <c r="AWX272" s="208"/>
      <c r="AWY272" s="208"/>
      <c r="AWZ272" s="208"/>
      <c r="AXA272" s="208"/>
      <c r="AXB272" s="208"/>
      <c r="AXC272" s="208"/>
      <c r="AXD272" s="208"/>
      <c r="AXE272" s="208"/>
      <c r="AXF272" s="208"/>
      <c r="AXG272" s="208"/>
      <c r="AXH272" s="208"/>
      <c r="AXI272" s="208"/>
      <c r="AXJ272" s="208"/>
      <c r="AXK272" s="208"/>
      <c r="AXL272" s="208"/>
      <c r="AXM272" s="208"/>
      <c r="AXN272" s="208"/>
      <c r="AXO272" s="208"/>
      <c r="AXP272" s="208"/>
      <c r="AXQ272" s="208"/>
      <c r="AXR272" s="208"/>
      <c r="AXS272" s="208"/>
      <c r="AXT272" s="208"/>
      <c r="AXU272" s="208"/>
      <c r="AXV272" s="208"/>
      <c r="AXW272" s="208"/>
      <c r="AXX272" s="208"/>
      <c r="AXY272" s="208"/>
      <c r="AXZ272" s="208"/>
      <c r="AYA272" s="208"/>
      <c r="AYB272" s="208"/>
      <c r="AYC272" s="208"/>
      <c r="AYD272" s="208"/>
      <c r="AYE272" s="208"/>
      <c r="AYF272" s="208"/>
      <c r="AYG272" s="208"/>
      <c r="AYH272" s="208"/>
      <c r="AYI272" s="208"/>
      <c r="AYJ272" s="208"/>
      <c r="AYK272" s="208"/>
      <c r="AYL272" s="208"/>
      <c r="AYM272" s="208"/>
      <c r="AYN272" s="208"/>
      <c r="AYO272" s="208"/>
      <c r="AYP272" s="208"/>
      <c r="AYQ272" s="208"/>
      <c r="AYR272" s="208"/>
      <c r="AYS272" s="208"/>
      <c r="AYT272" s="208"/>
      <c r="AYU272" s="208"/>
      <c r="AYV272" s="208"/>
      <c r="AYW272" s="208"/>
      <c r="AYX272" s="208"/>
      <c r="AYY272" s="208"/>
      <c r="AYZ272" s="208"/>
      <c r="AZA272" s="208"/>
      <c r="AZB272" s="208"/>
      <c r="AZC272" s="208"/>
      <c r="AZD272" s="208"/>
      <c r="AZE272" s="208"/>
      <c r="AZF272" s="208"/>
      <c r="AZG272" s="208"/>
      <c r="AZH272" s="208"/>
      <c r="AZI272" s="208"/>
      <c r="AZJ272" s="208"/>
      <c r="AZK272" s="208"/>
      <c r="AZL272" s="208"/>
      <c r="AZM272" s="208"/>
      <c r="AZN272" s="208"/>
      <c r="AZO272" s="208"/>
      <c r="AZP272" s="208"/>
      <c r="AZQ272" s="208"/>
      <c r="AZR272" s="208"/>
      <c r="AZS272" s="208"/>
      <c r="AZT272" s="208"/>
      <c r="AZU272" s="208"/>
      <c r="AZV272" s="208"/>
      <c r="AZW272" s="208"/>
      <c r="AZX272" s="208"/>
      <c r="AZY272" s="208"/>
      <c r="AZZ272" s="208"/>
      <c r="BAA272" s="208"/>
      <c r="BAB272" s="208"/>
      <c r="BAC272" s="208"/>
      <c r="BAD272" s="208"/>
      <c r="BAE272" s="208"/>
      <c r="BAF272" s="208"/>
      <c r="BAG272" s="208"/>
      <c r="BAH272" s="208"/>
      <c r="BAI272" s="208"/>
      <c r="BAJ272" s="208"/>
      <c r="BAK272" s="208"/>
      <c r="BAL272" s="208"/>
      <c r="BAM272" s="208"/>
      <c r="BAN272" s="208"/>
      <c r="BAO272" s="208"/>
      <c r="BAP272" s="208"/>
      <c r="BAQ272" s="208"/>
      <c r="BAR272" s="208"/>
      <c r="BAS272" s="208"/>
      <c r="BAT272" s="208"/>
      <c r="BAU272" s="208"/>
      <c r="BAV272" s="208"/>
      <c r="BAW272" s="208"/>
      <c r="BAX272" s="208"/>
      <c r="BAY272" s="208"/>
      <c r="BAZ272" s="208"/>
      <c r="BBA272" s="208"/>
      <c r="BBB272" s="208"/>
      <c r="BBC272" s="208"/>
      <c r="BBD272" s="208"/>
      <c r="BBE272" s="208"/>
      <c r="BBF272" s="208"/>
      <c r="BBG272" s="208"/>
      <c r="BBH272" s="208"/>
      <c r="BBI272" s="208"/>
      <c r="BBJ272" s="208"/>
      <c r="BBK272" s="208"/>
      <c r="BBL272" s="208"/>
      <c r="BBM272" s="208"/>
      <c r="BBN272" s="208"/>
      <c r="BBO272" s="208"/>
      <c r="BBP272" s="208"/>
      <c r="BBQ272" s="208"/>
      <c r="BBR272" s="208"/>
      <c r="BBS272" s="208"/>
      <c r="BBT272" s="208"/>
      <c r="BBU272" s="208"/>
      <c r="BBV272" s="208"/>
      <c r="BBW272" s="208"/>
      <c r="BBX272" s="208"/>
      <c r="BBY272" s="208"/>
      <c r="BBZ272" s="208"/>
      <c r="BCA272" s="208"/>
      <c r="BCB272" s="208"/>
      <c r="BCC272" s="208"/>
      <c r="BCD272" s="208"/>
      <c r="BCE272" s="208"/>
      <c r="BCF272" s="208"/>
      <c r="BCG272" s="208"/>
      <c r="BCH272" s="208"/>
      <c r="BCI272" s="208"/>
      <c r="BCJ272" s="208"/>
      <c r="BCK272" s="208"/>
      <c r="BCL272" s="208"/>
      <c r="BCM272" s="208"/>
      <c r="BCN272" s="208"/>
      <c r="BCO272" s="208"/>
      <c r="BCP272" s="208"/>
      <c r="BCQ272" s="208"/>
      <c r="BCR272" s="208"/>
      <c r="BCS272" s="208"/>
      <c r="BCT272" s="208"/>
      <c r="BCU272" s="208"/>
      <c r="BCV272" s="208"/>
      <c r="BCW272" s="208"/>
      <c r="BCX272" s="208"/>
      <c r="BCY272" s="208"/>
      <c r="BCZ272" s="208"/>
      <c r="BDA272" s="208"/>
      <c r="BDB272" s="208"/>
      <c r="BDC272" s="208"/>
      <c r="BDD272" s="208"/>
      <c r="BDE272" s="208"/>
      <c r="BDF272" s="208"/>
      <c r="BDG272" s="208"/>
      <c r="BDH272" s="208"/>
      <c r="BDI272" s="208"/>
      <c r="BDJ272" s="208"/>
      <c r="BDK272" s="208"/>
      <c r="BDL272" s="208"/>
      <c r="BDM272" s="208"/>
      <c r="BDN272" s="208"/>
      <c r="BDO272" s="208"/>
      <c r="BDP272" s="208"/>
      <c r="BDQ272" s="208"/>
      <c r="BDR272" s="208"/>
      <c r="BDS272" s="208"/>
      <c r="BDT272" s="208"/>
      <c r="BDU272" s="208"/>
      <c r="BDV272" s="208"/>
      <c r="BDW272" s="208"/>
      <c r="BDX272" s="208"/>
      <c r="BDY272" s="208"/>
      <c r="BDZ272" s="208"/>
      <c r="BEA272" s="208"/>
      <c r="BEB272" s="208"/>
      <c r="BEC272" s="208"/>
      <c r="BED272" s="208"/>
      <c r="BEE272" s="208"/>
      <c r="BEF272" s="208"/>
      <c r="BEG272" s="208"/>
      <c r="BEH272" s="208"/>
      <c r="BEI272" s="208"/>
      <c r="BEJ272" s="208"/>
      <c r="BEK272" s="208"/>
      <c r="BEL272" s="208"/>
      <c r="BEM272" s="208"/>
      <c r="BEN272" s="208"/>
      <c r="BEO272" s="208"/>
      <c r="BEP272" s="208"/>
      <c r="BEQ272" s="208"/>
      <c r="BER272" s="208"/>
      <c r="BES272" s="208"/>
      <c r="BET272" s="208"/>
      <c r="BEU272" s="208"/>
      <c r="BEV272" s="208"/>
      <c r="BEW272" s="208"/>
      <c r="BEX272" s="208"/>
      <c r="BEY272" s="208"/>
      <c r="BEZ272" s="208"/>
      <c r="BFA272" s="208"/>
      <c r="BFB272" s="208"/>
      <c r="BFC272" s="208"/>
      <c r="BFD272" s="208"/>
      <c r="BFE272" s="208"/>
      <c r="BFF272" s="208"/>
      <c r="BFG272" s="208"/>
      <c r="BFH272" s="208"/>
      <c r="BFI272" s="208"/>
      <c r="BFJ272" s="208"/>
      <c r="BFK272" s="208"/>
      <c r="BFL272" s="208"/>
      <c r="BFM272" s="208"/>
      <c r="BFN272" s="208"/>
      <c r="BFO272" s="208"/>
      <c r="BFP272" s="208"/>
      <c r="BFQ272" s="208"/>
      <c r="BFR272" s="208"/>
      <c r="BFS272" s="208"/>
      <c r="BFT272" s="208"/>
      <c r="BFU272" s="208"/>
      <c r="BFV272" s="208"/>
      <c r="BFW272" s="208"/>
      <c r="BFX272" s="208"/>
      <c r="BFY272" s="208"/>
      <c r="BFZ272" s="208"/>
      <c r="BGA272" s="208"/>
      <c r="BGB272" s="208"/>
      <c r="BGC272" s="208"/>
      <c r="BGD272" s="208"/>
      <c r="BGE272" s="208"/>
      <c r="BGF272" s="208"/>
      <c r="BGG272" s="208"/>
      <c r="BGH272" s="208"/>
      <c r="BGI272" s="208"/>
      <c r="BGJ272" s="208"/>
      <c r="BGK272" s="208"/>
      <c r="BGL272" s="208"/>
      <c r="BGM272" s="208"/>
      <c r="BGN272" s="208"/>
      <c r="BGO272" s="208"/>
      <c r="BGP272" s="208"/>
      <c r="BGQ272" s="208"/>
      <c r="BGR272" s="208"/>
      <c r="BGS272" s="208"/>
      <c r="BGT272" s="208"/>
      <c r="BGU272" s="208"/>
      <c r="BGV272" s="208"/>
      <c r="BGW272" s="208"/>
      <c r="BGX272" s="208"/>
      <c r="BGY272" s="208"/>
      <c r="BGZ272" s="208"/>
      <c r="BHA272" s="208"/>
      <c r="BHB272" s="208"/>
      <c r="BHC272" s="208"/>
      <c r="BHD272" s="208"/>
      <c r="BHE272" s="208"/>
      <c r="BHF272" s="208"/>
      <c r="BHG272" s="208"/>
      <c r="BHH272" s="208"/>
      <c r="BHI272" s="208"/>
      <c r="BHJ272" s="208"/>
      <c r="BHK272" s="208"/>
      <c r="BHL272" s="208"/>
      <c r="BHM272" s="208"/>
      <c r="BHN272" s="208"/>
      <c r="BHO272" s="208"/>
      <c r="BHP272" s="208"/>
      <c r="BHQ272" s="208"/>
      <c r="BHR272" s="208"/>
      <c r="BHS272" s="208"/>
      <c r="BHT272" s="208"/>
      <c r="BHU272" s="208"/>
      <c r="BHV272" s="208"/>
      <c r="BHW272" s="208"/>
      <c r="BHX272" s="208"/>
      <c r="BHY272" s="208"/>
      <c r="BHZ272" s="208"/>
      <c r="BIA272" s="208"/>
      <c r="BIB272" s="208"/>
      <c r="BIC272" s="208"/>
      <c r="BID272" s="208"/>
      <c r="BIE272" s="208"/>
      <c r="BIF272" s="208"/>
      <c r="BIG272" s="208"/>
      <c r="BIH272" s="208"/>
      <c r="BII272" s="208"/>
      <c r="BIJ272" s="208"/>
      <c r="BIK272" s="208"/>
      <c r="BIL272" s="208"/>
      <c r="BIM272" s="208"/>
      <c r="BIN272" s="208"/>
      <c r="BIO272" s="208"/>
      <c r="BIP272" s="208"/>
      <c r="BIQ272" s="208"/>
      <c r="BIR272" s="208"/>
      <c r="BIS272" s="208"/>
      <c r="BIT272" s="208"/>
      <c r="BIU272" s="208"/>
      <c r="BIV272" s="208"/>
      <c r="BIW272" s="208"/>
      <c r="BIX272" s="208"/>
      <c r="BIY272" s="208"/>
      <c r="BIZ272" s="208"/>
      <c r="BJA272" s="208"/>
      <c r="BJB272" s="208"/>
      <c r="BJC272" s="208"/>
      <c r="BJD272" s="208"/>
      <c r="BJE272" s="208"/>
      <c r="BJF272" s="208"/>
      <c r="BJG272" s="208"/>
      <c r="BJH272" s="208"/>
      <c r="BJI272" s="208"/>
      <c r="BJJ272" s="208"/>
      <c r="BJK272" s="208"/>
      <c r="BJL272" s="208"/>
      <c r="BJM272" s="208"/>
      <c r="BJN272" s="208"/>
      <c r="BJO272" s="208"/>
      <c r="BJP272" s="208"/>
      <c r="BJQ272" s="208"/>
      <c r="BJR272" s="208"/>
      <c r="BJS272" s="208"/>
      <c r="BJT272" s="208"/>
      <c r="BJU272" s="208"/>
      <c r="BJV272" s="208"/>
      <c r="BJW272" s="208"/>
      <c r="BJX272" s="208"/>
      <c r="BJY272" s="208"/>
      <c r="BJZ272" s="208"/>
      <c r="BKA272" s="208"/>
      <c r="BKB272" s="208"/>
      <c r="BKC272" s="208"/>
      <c r="BKD272" s="208"/>
      <c r="BKE272" s="208"/>
      <c r="BKF272" s="208"/>
      <c r="BKG272" s="208"/>
      <c r="BKH272" s="208"/>
      <c r="BKI272" s="208"/>
      <c r="BKJ272" s="208"/>
      <c r="BKK272" s="208"/>
      <c r="BKL272" s="208"/>
      <c r="BKM272" s="208"/>
      <c r="BKN272" s="208"/>
      <c r="BKO272" s="208"/>
      <c r="BKP272" s="208"/>
      <c r="BKQ272" s="208"/>
      <c r="BKR272" s="208"/>
      <c r="BKS272" s="208"/>
      <c r="BKT272" s="208"/>
      <c r="BKU272" s="208"/>
      <c r="BKV272" s="208"/>
      <c r="BKW272" s="208"/>
      <c r="BKX272" s="208"/>
      <c r="BKY272" s="208"/>
      <c r="BKZ272" s="208"/>
      <c r="BLA272" s="208"/>
      <c r="BLB272" s="208"/>
      <c r="BLC272" s="208"/>
      <c r="BLD272" s="208"/>
      <c r="BLE272" s="208"/>
      <c r="BLF272" s="208"/>
      <c r="BLG272" s="208"/>
      <c r="BLH272" s="208"/>
      <c r="BLI272" s="208"/>
      <c r="BLJ272" s="208"/>
      <c r="BLK272" s="208"/>
      <c r="BLL272" s="208"/>
      <c r="BLM272" s="208"/>
      <c r="BLN272" s="208"/>
      <c r="BLO272" s="208"/>
      <c r="BLP272" s="208"/>
      <c r="BLQ272" s="208"/>
      <c r="BLR272" s="208"/>
      <c r="BLS272" s="208"/>
      <c r="BLT272" s="208"/>
      <c r="BLU272" s="208"/>
      <c r="BLV272" s="208"/>
      <c r="BLW272" s="208"/>
      <c r="BLX272" s="208"/>
      <c r="BLY272" s="208"/>
      <c r="BLZ272" s="208"/>
      <c r="BMA272" s="208"/>
      <c r="BMB272" s="208"/>
      <c r="BMC272" s="208"/>
      <c r="BMD272" s="208"/>
      <c r="BME272" s="208"/>
      <c r="BMF272" s="208"/>
      <c r="BMG272" s="208"/>
      <c r="BMH272" s="208"/>
      <c r="BMI272" s="208"/>
      <c r="BMJ272" s="208"/>
      <c r="BMK272" s="208"/>
      <c r="BML272" s="208"/>
      <c r="BMM272" s="208"/>
      <c r="BMN272" s="208"/>
      <c r="BMO272" s="208"/>
      <c r="BMP272" s="208"/>
      <c r="BMQ272" s="208"/>
      <c r="BMR272" s="208"/>
      <c r="BMS272" s="208"/>
      <c r="BMT272" s="208"/>
      <c r="BMU272" s="208"/>
      <c r="BMV272" s="208"/>
      <c r="BMW272" s="208"/>
      <c r="BMX272" s="208"/>
      <c r="BMY272" s="208"/>
      <c r="BMZ272" s="208"/>
      <c r="BNA272" s="208"/>
      <c r="BNB272" s="208"/>
      <c r="BNC272" s="208"/>
      <c r="BND272" s="208"/>
      <c r="BNE272" s="208"/>
      <c r="BNF272" s="208"/>
      <c r="BNG272" s="208"/>
      <c r="BNH272" s="208"/>
      <c r="BNI272" s="208"/>
      <c r="BNJ272" s="208"/>
      <c r="BNK272" s="208"/>
      <c r="BNL272" s="208"/>
      <c r="BNM272" s="208"/>
      <c r="BNN272" s="208"/>
      <c r="BNO272" s="208"/>
      <c r="BNP272" s="208"/>
      <c r="BNQ272" s="208"/>
      <c r="BNR272" s="208"/>
      <c r="BNS272" s="208"/>
      <c r="BNT272" s="208"/>
      <c r="BNU272" s="208"/>
      <c r="BNV272" s="208"/>
      <c r="BNW272" s="208"/>
      <c r="BNX272" s="208"/>
      <c r="BNY272" s="208"/>
      <c r="BNZ272" s="208"/>
      <c r="BOA272" s="208"/>
      <c r="BOB272" s="208"/>
      <c r="BOC272" s="208"/>
      <c r="BOD272" s="208"/>
      <c r="BOE272" s="208"/>
      <c r="BOF272" s="208"/>
      <c r="BOG272" s="208"/>
      <c r="BOH272" s="208"/>
      <c r="BOI272" s="208"/>
      <c r="BOJ272" s="208"/>
      <c r="BOK272" s="208"/>
      <c r="BOL272" s="208"/>
      <c r="BOM272" s="208"/>
      <c r="BON272" s="208"/>
      <c r="BOO272" s="208"/>
      <c r="BOP272" s="208"/>
      <c r="BOQ272" s="208"/>
      <c r="BOR272" s="208"/>
      <c r="BOS272" s="208"/>
      <c r="BOT272" s="208"/>
      <c r="BOU272" s="208"/>
      <c r="BOV272" s="208"/>
      <c r="BOW272" s="208"/>
      <c r="BOX272" s="208"/>
      <c r="BOY272" s="208"/>
      <c r="BOZ272" s="208"/>
      <c r="BPA272" s="208"/>
      <c r="BPB272" s="208"/>
      <c r="BPC272" s="208"/>
      <c r="BPD272" s="208"/>
      <c r="BPE272" s="208"/>
      <c r="BPF272" s="208"/>
      <c r="BPG272" s="208"/>
      <c r="BPH272" s="208"/>
      <c r="BPI272" s="208"/>
      <c r="BPJ272" s="208"/>
      <c r="BPK272" s="208"/>
      <c r="BPL272" s="208"/>
      <c r="BPM272" s="208"/>
      <c r="BPN272" s="208"/>
      <c r="BPO272" s="208"/>
      <c r="BPP272" s="208"/>
      <c r="BPQ272" s="208"/>
      <c r="BPR272" s="208"/>
      <c r="BPS272" s="208"/>
      <c r="BPT272" s="208"/>
      <c r="BPU272" s="208"/>
      <c r="BPV272" s="208"/>
      <c r="BPW272" s="208"/>
      <c r="BPX272" s="208"/>
      <c r="BPY272" s="208"/>
      <c r="BPZ272" s="208"/>
      <c r="BQA272" s="208"/>
      <c r="BQB272" s="208"/>
      <c r="BQC272" s="208"/>
      <c r="BQD272" s="208"/>
      <c r="BQE272" s="208"/>
      <c r="BQF272" s="208"/>
      <c r="BQG272" s="208"/>
      <c r="BQH272" s="208"/>
      <c r="BQI272" s="208"/>
      <c r="BQJ272" s="208"/>
      <c r="BQK272" s="208"/>
      <c r="BQL272" s="208"/>
      <c r="BQM272" s="208"/>
      <c r="BQN272" s="208"/>
      <c r="BQO272" s="208"/>
      <c r="BQP272" s="208"/>
      <c r="BQQ272" s="208"/>
      <c r="BQR272" s="208"/>
      <c r="BQS272" s="208"/>
      <c r="BQT272" s="208"/>
      <c r="BQU272" s="208"/>
      <c r="BQV272" s="208"/>
      <c r="BQW272" s="208"/>
      <c r="BQX272" s="208"/>
      <c r="BQY272" s="208"/>
      <c r="BQZ272" s="208"/>
      <c r="BRA272" s="208"/>
      <c r="BRB272" s="208"/>
      <c r="BRC272" s="208"/>
      <c r="BRD272" s="208"/>
      <c r="BRE272" s="208"/>
      <c r="BRF272" s="208"/>
      <c r="BRG272" s="208"/>
      <c r="BRH272" s="208"/>
      <c r="BRI272" s="208"/>
      <c r="BRJ272" s="208"/>
      <c r="BRK272" s="208"/>
      <c r="BRL272" s="208"/>
      <c r="BRM272" s="208"/>
      <c r="BRN272" s="208"/>
      <c r="BRO272" s="208"/>
      <c r="BRP272" s="208"/>
      <c r="BRQ272" s="208"/>
      <c r="BRR272" s="208"/>
      <c r="BRS272" s="208"/>
      <c r="BRT272" s="208"/>
      <c r="BRU272" s="208"/>
      <c r="BRV272" s="208"/>
      <c r="BRW272" s="208"/>
      <c r="BRX272" s="208"/>
      <c r="BRY272" s="208"/>
      <c r="BRZ272" s="208"/>
      <c r="BSA272" s="208"/>
      <c r="BSB272" s="208"/>
      <c r="BSC272" s="208"/>
      <c r="BSD272" s="208"/>
      <c r="BSE272" s="208"/>
      <c r="BSF272" s="208"/>
      <c r="BSG272" s="208"/>
      <c r="BSH272" s="208"/>
      <c r="BSI272" s="208"/>
      <c r="BSJ272" s="208"/>
      <c r="BSK272" s="208"/>
      <c r="BSL272" s="208"/>
      <c r="BSM272" s="208"/>
      <c r="BSN272" s="208"/>
      <c r="BSO272" s="208"/>
      <c r="BSP272" s="208"/>
      <c r="BSQ272" s="208"/>
      <c r="BSR272" s="208"/>
      <c r="BSS272" s="208"/>
      <c r="BST272" s="208"/>
      <c r="BSU272" s="208"/>
      <c r="BSV272" s="208"/>
      <c r="BSW272" s="208"/>
      <c r="BSX272" s="208"/>
      <c r="BSY272" s="208"/>
      <c r="BSZ272" s="208"/>
      <c r="BTA272" s="208"/>
      <c r="BTB272" s="208"/>
      <c r="BTC272" s="208"/>
      <c r="BTD272" s="208"/>
      <c r="BTE272" s="208"/>
      <c r="BTF272" s="208"/>
      <c r="BTG272" s="208"/>
      <c r="BTH272" s="208"/>
      <c r="BTI272" s="208"/>
      <c r="BTJ272" s="208"/>
      <c r="BTK272" s="208"/>
      <c r="BTL272" s="208"/>
      <c r="BTM272" s="208"/>
      <c r="BTN272" s="208"/>
      <c r="BTO272" s="208"/>
      <c r="BTP272" s="208"/>
      <c r="BTQ272" s="208"/>
      <c r="BTR272" s="208"/>
      <c r="BTS272" s="208"/>
      <c r="BTT272" s="208"/>
      <c r="BTU272" s="208"/>
      <c r="BTV272" s="208"/>
      <c r="BTW272" s="208"/>
      <c r="BTX272" s="208"/>
      <c r="BTY272" s="208"/>
      <c r="BTZ272" s="208"/>
      <c r="BUA272" s="208"/>
      <c r="BUB272" s="208"/>
      <c r="BUC272" s="208"/>
      <c r="BUD272" s="208"/>
      <c r="BUE272" s="208"/>
      <c r="BUF272" s="208"/>
      <c r="BUG272" s="208"/>
      <c r="BUH272" s="208"/>
      <c r="BUI272" s="208"/>
      <c r="BUJ272" s="208"/>
      <c r="BUK272" s="208"/>
      <c r="BUL272" s="208"/>
      <c r="BUM272" s="208"/>
      <c r="BUN272" s="208"/>
      <c r="BUO272" s="208"/>
      <c r="BUP272" s="208"/>
      <c r="BUQ272" s="208"/>
      <c r="BUR272" s="208"/>
      <c r="BUS272" s="208"/>
      <c r="BUT272" s="208"/>
      <c r="BUU272" s="208"/>
      <c r="BUV272" s="208"/>
      <c r="BUW272" s="208"/>
      <c r="BUX272" s="208"/>
      <c r="BUY272" s="208"/>
      <c r="BUZ272" s="208"/>
      <c r="BVA272" s="208"/>
      <c r="BVB272" s="208"/>
      <c r="BVC272" s="208"/>
      <c r="BVD272" s="208"/>
      <c r="BVE272" s="208"/>
      <c r="BVF272" s="208"/>
      <c r="BVG272" s="208"/>
      <c r="BVH272" s="208"/>
      <c r="BVI272" s="208"/>
      <c r="BVJ272" s="208"/>
      <c r="BVK272" s="208"/>
      <c r="BVL272" s="208"/>
      <c r="BVM272" s="208"/>
      <c r="BVN272" s="208"/>
      <c r="BVO272" s="208"/>
      <c r="BVP272" s="208"/>
      <c r="BVQ272" s="208"/>
      <c r="BVR272" s="208"/>
      <c r="BVS272" s="208"/>
      <c r="BVT272" s="208"/>
      <c r="BVU272" s="208"/>
      <c r="BVV272" s="208"/>
      <c r="BVW272" s="208"/>
      <c r="BVX272" s="208"/>
      <c r="BVY272" s="208"/>
      <c r="BVZ272" s="208"/>
      <c r="BWA272" s="208"/>
      <c r="BWB272" s="208"/>
      <c r="BWC272" s="208"/>
      <c r="BWD272" s="208"/>
      <c r="BWE272" s="208"/>
      <c r="BWF272" s="208"/>
      <c r="BWG272" s="208"/>
      <c r="BWH272" s="208"/>
      <c r="BWI272" s="208"/>
      <c r="BWJ272" s="208"/>
      <c r="BWK272" s="208"/>
      <c r="BWL272" s="208"/>
      <c r="BWM272" s="208"/>
      <c r="BWN272" s="208"/>
      <c r="BWO272" s="208"/>
      <c r="BWP272" s="208"/>
      <c r="BWQ272" s="208"/>
      <c r="BWR272" s="208"/>
      <c r="BWS272" s="208"/>
      <c r="BWT272" s="208"/>
      <c r="BWU272" s="208"/>
      <c r="BWV272" s="208"/>
      <c r="BWW272" s="208"/>
      <c r="BWX272" s="208"/>
      <c r="BWY272" s="208"/>
      <c r="BWZ272" s="208"/>
      <c r="BXA272" s="208"/>
      <c r="BXB272" s="208"/>
      <c r="BXC272" s="208"/>
      <c r="BXD272" s="208"/>
      <c r="BXE272" s="208"/>
      <c r="BXF272" s="208"/>
      <c r="BXG272" s="208"/>
      <c r="BXH272" s="208"/>
      <c r="BXI272" s="208"/>
      <c r="BXJ272" s="208"/>
      <c r="BXK272" s="208"/>
      <c r="BXL272" s="208"/>
      <c r="BXM272" s="208"/>
      <c r="BXN272" s="208"/>
      <c r="BXO272" s="208"/>
      <c r="BXP272" s="208"/>
      <c r="BXQ272" s="208"/>
      <c r="BXR272" s="208"/>
      <c r="BXS272" s="208"/>
      <c r="BXT272" s="208"/>
      <c r="BXU272" s="208"/>
      <c r="BXV272" s="208"/>
      <c r="BXW272" s="208"/>
      <c r="BXX272" s="208"/>
      <c r="BXY272" s="208"/>
      <c r="BXZ272" s="208"/>
      <c r="BYA272" s="208"/>
      <c r="BYB272" s="208"/>
      <c r="BYC272" s="208"/>
      <c r="BYD272" s="208"/>
      <c r="BYE272" s="208"/>
      <c r="BYF272" s="208"/>
      <c r="BYG272" s="208"/>
      <c r="BYH272" s="208"/>
      <c r="BYI272" s="208"/>
      <c r="BYJ272" s="208"/>
      <c r="BYK272" s="208"/>
      <c r="BYL272" s="208"/>
      <c r="BYM272" s="208"/>
      <c r="BYN272" s="208"/>
      <c r="BYO272" s="208"/>
      <c r="BYP272" s="208"/>
      <c r="BYQ272" s="208"/>
      <c r="BYR272" s="208"/>
      <c r="BYS272" s="208"/>
      <c r="BYT272" s="208"/>
      <c r="BYU272" s="208"/>
      <c r="BYV272" s="208"/>
      <c r="BYW272" s="208"/>
      <c r="BYX272" s="208"/>
      <c r="BYY272" s="208"/>
      <c r="BYZ272" s="208"/>
      <c r="BZA272" s="208"/>
      <c r="BZB272" s="208"/>
      <c r="BZC272" s="208"/>
      <c r="BZD272" s="208"/>
      <c r="BZE272" s="208"/>
      <c r="BZF272" s="208"/>
      <c r="BZG272" s="208"/>
      <c r="BZH272" s="208"/>
      <c r="BZI272" s="208"/>
      <c r="BZJ272" s="208"/>
      <c r="BZK272" s="208"/>
      <c r="BZL272" s="208"/>
      <c r="BZM272" s="208"/>
      <c r="BZN272" s="208"/>
      <c r="BZO272" s="208"/>
      <c r="BZP272" s="208"/>
      <c r="BZQ272" s="208"/>
      <c r="BZR272" s="208"/>
      <c r="BZS272" s="208"/>
      <c r="BZT272" s="208"/>
      <c r="BZU272" s="208"/>
      <c r="BZV272" s="208"/>
      <c r="BZW272" s="208"/>
      <c r="BZX272" s="208"/>
      <c r="BZY272" s="208"/>
      <c r="BZZ272" s="208"/>
      <c r="CAA272" s="208"/>
      <c r="CAB272" s="208"/>
      <c r="CAC272" s="208"/>
      <c r="CAD272" s="208"/>
      <c r="CAE272" s="208"/>
      <c r="CAF272" s="208"/>
      <c r="CAG272" s="208"/>
      <c r="CAH272" s="208"/>
      <c r="CAI272" s="208"/>
      <c r="CAJ272" s="208"/>
      <c r="CAK272" s="208"/>
      <c r="CAL272" s="208"/>
      <c r="CAM272" s="208"/>
      <c r="CAN272" s="208"/>
      <c r="CAO272" s="208"/>
      <c r="CAP272" s="208"/>
      <c r="CAQ272" s="208"/>
      <c r="CAR272" s="208"/>
      <c r="CAS272" s="208"/>
      <c r="CAT272" s="208"/>
      <c r="CAU272" s="208"/>
      <c r="CAV272" s="208"/>
      <c r="CAW272" s="208"/>
      <c r="CAX272" s="208"/>
      <c r="CAY272" s="208"/>
      <c r="CAZ272" s="208"/>
      <c r="CBA272" s="208"/>
      <c r="CBB272" s="208"/>
      <c r="CBC272" s="208"/>
      <c r="CBD272" s="208"/>
      <c r="CBE272" s="208"/>
      <c r="CBF272" s="208"/>
      <c r="CBG272" s="208"/>
      <c r="CBH272" s="208"/>
      <c r="CBI272" s="208"/>
      <c r="CBJ272" s="208"/>
      <c r="CBK272" s="208"/>
      <c r="CBL272" s="208"/>
      <c r="CBM272" s="208"/>
      <c r="CBN272" s="208"/>
      <c r="CBO272" s="208"/>
      <c r="CBP272" s="208"/>
      <c r="CBQ272" s="208"/>
      <c r="CBR272" s="208"/>
      <c r="CBS272" s="208"/>
      <c r="CBT272" s="208"/>
      <c r="CBU272" s="208"/>
      <c r="CBV272" s="208"/>
      <c r="CBW272" s="208"/>
      <c r="CBX272" s="208"/>
      <c r="CBY272" s="208"/>
      <c r="CBZ272" s="208"/>
      <c r="CCA272" s="208"/>
      <c r="CCB272" s="208"/>
      <c r="CCC272" s="208"/>
      <c r="CCD272" s="208"/>
      <c r="CCE272" s="208"/>
      <c r="CCF272" s="208"/>
      <c r="CCG272" s="208"/>
      <c r="CCH272" s="208"/>
      <c r="CCI272" s="208"/>
      <c r="CCJ272" s="208"/>
      <c r="CCK272" s="208"/>
      <c r="CCL272" s="208"/>
      <c r="CCM272" s="208"/>
      <c r="CCN272" s="208"/>
      <c r="CCO272" s="208"/>
      <c r="CCP272" s="208"/>
      <c r="CCQ272" s="208"/>
      <c r="CCR272" s="208"/>
      <c r="CCS272" s="208"/>
      <c r="CCT272" s="208"/>
      <c r="CCU272" s="208"/>
      <c r="CCV272" s="208"/>
      <c r="CCW272" s="208"/>
      <c r="CCX272" s="208"/>
      <c r="CCY272" s="208"/>
      <c r="CCZ272" s="208"/>
      <c r="CDA272" s="208"/>
      <c r="CDB272" s="208"/>
      <c r="CDC272" s="208"/>
      <c r="CDD272" s="208"/>
      <c r="CDE272" s="208"/>
      <c r="CDF272" s="208"/>
      <c r="CDG272" s="208"/>
      <c r="CDH272" s="208"/>
      <c r="CDI272" s="208"/>
      <c r="CDJ272" s="208"/>
      <c r="CDK272" s="208"/>
      <c r="CDL272" s="208"/>
      <c r="CDM272" s="208"/>
      <c r="CDN272" s="208"/>
      <c r="CDO272" s="208"/>
      <c r="CDP272" s="208"/>
      <c r="CDQ272" s="208"/>
      <c r="CDR272" s="208"/>
      <c r="CDS272" s="208"/>
      <c r="CDT272" s="208"/>
      <c r="CDU272" s="208"/>
      <c r="CDV272" s="208"/>
      <c r="CDW272" s="208"/>
      <c r="CDX272" s="208"/>
      <c r="CDY272" s="208"/>
      <c r="CDZ272" s="208"/>
      <c r="CEA272" s="208"/>
      <c r="CEB272" s="208"/>
      <c r="CEC272" s="208"/>
      <c r="CED272" s="208"/>
      <c r="CEE272" s="208"/>
      <c r="CEF272" s="208"/>
      <c r="CEG272" s="208"/>
      <c r="CEH272" s="208"/>
      <c r="CEI272" s="208"/>
      <c r="CEJ272" s="208"/>
      <c r="CEK272" s="208"/>
      <c r="CEL272" s="208"/>
      <c r="CEM272" s="208"/>
      <c r="CEN272" s="208"/>
      <c r="CEO272" s="208"/>
      <c r="CEP272" s="208"/>
      <c r="CEQ272" s="208"/>
      <c r="CER272" s="208"/>
      <c r="CES272" s="208"/>
      <c r="CET272" s="208"/>
      <c r="CEU272" s="208"/>
      <c r="CEV272" s="208"/>
      <c r="CEW272" s="208"/>
      <c r="CEX272" s="208"/>
      <c r="CEY272" s="208"/>
      <c r="CEZ272" s="208"/>
      <c r="CFA272" s="208"/>
      <c r="CFB272" s="208"/>
      <c r="CFC272" s="208"/>
      <c r="CFD272" s="208"/>
      <c r="CFE272" s="208"/>
      <c r="CFF272" s="208"/>
      <c r="CFG272" s="208"/>
      <c r="CFH272" s="208"/>
      <c r="CFI272" s="208"/>
      <c r="CFJ272" s="208"/>
      <c r="CFK272" s="208"/>
      <c r="CFL272" s="208"/>
      <c r="CFM272" s="208"/>
      <c r="CFN272" s="208"/>
      <c r="CFO272" s="208"/>
      <c r="CFP272" s="208"/>
      <c r="CFQ272" s="208"/>
      <c r="CFR272" s="208"/>
      <c r="CFS272" s="208"/>
      <c r="CFT272" s="208"/>
      <c r="CFU272" s="208"/>
      <c r="CFV272" s="208"/>
      <c r="CFW272" s="208"/>
      <c r="CFX272" s="208"/>
      <c r="CFY272" s="208"/>
      <c r="CFZ272" s="208"/>
      <c r="CGA272" s="208"/>
      <c r="CGB272" s="208"/>
      <c r="CGC272" s="208"/>
      <c r="CGD272" s="208"/>
      <c r="CGE272" s="208"/>
      <c r="CGF272" s="208"/>
      <c r="CGG272" s="208"/>
      <c r="CGH272" s="208"/>
      <c r="CGI272" s="208"/>
      <c r="CGJ272" s="208"/>
      <c r="CGK272" s="208"/>
      <c r="CGL272" s="208"/>
      <c r="CGM272" s="208"/>
      <c r="CGN272" s="208"/>
      <c r="CGO272" s="208"/>
      <c r="CGP272" s="208"/>
      <c r="CGQ272" s="208"/>
      <c r="CGR272" s="208"/>
      <c r="CGS272" s="208"/>
      <c r="CGT272" s="208"/>
      <c r="CGU272" s="208"/>
      <c r="CGV272" s="208"/>
      <c r="CGW272" s="208"/>
      <c r="CGX272" s="208"/>
      <c r="CGY272" s="208"/>
      <c r="CGZ272" s="208"/>
      <c r="CHA272" s="208"/>
      <c r="CHB272" s="208"/>
      <c r="CHC272" s="208"/>
      <c r="CHD272" s="208"/>
      <c r="CHE272" s="208"/>
      <c r="CHF272" s="208"/>
      <c r="CHG272" s="208"/>
      <c r="CHH272" s="208"/>
      <c r="CHI272" s="208"/>
      <c r="CHJ272" s="208"/>
      <c r="CHK272" s="208"/>
      <c r="CHL272" s="208"/>
      <c r="CHM272" s="208"/>
      <c r="CHN272" s="208"/>
      <c r="CHO272" s="208"/>
      <c r="CHP272" s="208"/>
      <c r="CHQ272" s="208"/>
      <c r="CHR272" s="208"/>
      <c r="CHS272" s="208"/>
      <c r="CHT272" s="208"/>
      <c r="CHU272" s="208"/>
      <c r="CHV272" s="208"/>
      <c r="CHW272" s="208"/>
      <c r="CHX272" s="208"/>
      <c r="CHY272" s="208"/>
      <c r="CHZ272" s="208"/>
      <c r="CIA272" s="208"/>
      <c r="CIB272" s="208"/>
      <c r="CIC272" s="208"/>
      <c r="CID272" s="208"/>
      <c r="CIE272" s="208"/>
      <c r="CIF272" s="208"/>
      <c r="CIG272" s="208"/>
      <c r="CIH272" s="208"/>
      <c r="CII272" s="208"/>
      <c r="CIJ272" s="208"/>
      <c r="CIK272" s="208"/>
      <c r="CIL272" s="208"/>
      <c r="CIM272" s="208"/>
      <c r="CIN272" s="208"/>
      <c r="CIO272" s="208"/>
      <c r="CIP272" s="208"/>
      <c r="CIQ272" s="208"/>
      <c r="CIR272" s="208"/>
      <c r="CIS272" s="208"/>
      <c r="CIT272" s="208"/>
      <c r="CIU272" s="208"/>
      <c r="CIV272" s="208"/>
      <c r="CIW272" s="208"/>
      <c r="CIX272" s="208"/>
      <c r="CIY272" s="208"/>
      <c r="CIZ272" s="208"/>
      <c r="CJA272" s="208"/>
      <c r="CJB272" s="208"/>
      <c r="CJC272" s="208"/>
      <c r="CJD272" s="208"/>
      <c r="CJE272" s="208"/>
      <c r="CJF272" s="208"/>
      <c r="CJG272" s="208"/>
      <c r="CJH272" s="208"/>
      <c r="CJI272" s="208"/>
      <c r="CJJ272" s="208"/>
      <c r="CJK272" s="208"/>
      <c r="CJL272" s="208"/>
      <c r="CJM272" s="208"/>
      <c r="CJN272" s="208"/>
      <c r="CJO272" s="208"/>
      <c r="CJP272" s="208"/>
      <c r="CJQ272" s="208"/>
      <c r="CJR272" s="208"/>
      <c r="CJS272" s="208"/>
      <c r="CJT272" s="208"/>
      <c r="CJU272" s="208"/>
      <c r="CJV272" s="208"/>
      <c r="CJW272" s="208"/>
      <c r="CJX272" s="208"/>
      <c r="CJY272" s="208"/>
      <c r="CJZ272" s="208"/>
      <c r="CKA272" s="208"/>
      <c r="CKB272" s="208"/>
      <c r="CKC272" s="208"/>
      <c r="CKD272" s="208"/>
      <c r="CKE272" s="208"/>
      <c r="CKF272" s="208"/>
      <c r="CKG272" s="208"/>
      <c r="CKH272" s="208"/>
      <c r="CKI272" s="208"/>
      <c r="CKJ272" s="208"/>
      <c r="CKK272" s="208"/>
      <c r="CKL272" s="208"/>
      <c r="CKM272" s="208"/>
      <c r="CKN272" s="208"/>
      <c r="CKO272" s="208"/>
      <c r="CKP272" s="208"/>
      <c r="CKQ272" s="208"/>
      <c r="CKR272" s="208"/>
      <c r="CKS272" s="208"/>
      <c r="CKT272" s="208"/>
      <c r="CKU272" s="208"/>
      <c r="CKV272" s="208"/>
      <c r="CKW272" s="208"/>
      <c r="CKX272" s="208"/>
      <c r="CKY272" s="208"/>
      <c r="CKZ272" s="208"/>
      <c r="CLA272" s="208"/>
      <c r="CLB272" s="208"/>
      <c r="CLC272" s="208"/>
      <c r="CLD272" s="208"/>
      <c r="CLE272" s="208"/>
      <c r="CLF272" s="208"/>
      <c r="CLG272" s="208"/>
      <c r="CLH272" s="208"/>
      <c r="CLI272" s="208"/>
      <c r="CLJ272" s="208"/>
      <c r="CLK272" s="208"/>
      <c r="CLL272" s="208"/>
      <c r="CLM272" s="208"/>
      <c r="CLN272" s="208"/>
      <c r="CLO272" s="208"/>
      <c r="CLP272" s="208"/>
      <c r="CLQ272" s="208"/>
      <c r="CLR272" s="208"/>
      <c r="CLS272" s="208"/>
      <c r="CLT272" s="208"/>
      <c r="CLU272" s="208"/>
      <c r="CLV272" s="208"/>
      <c r="CLW272" s="208"/>
      <c r="CLX272" s="208"/>
      <c r="CLY272" s="208"/>
      <c r="CLZ272" s="208"/>
      <c r="CMA272" s="208"/>
      <c r="CMB272" s="208"/>
      <c r="CMC272" s="208"/>
      <c r="CMD272" s="208"/>
      <c r="CME272" s="208"/>
      <c r="CMF272" s="208"/>
      <c r="CMG272" s="208"/>
      <c r="CMH272" s="208"/>
      <c r="CMI272" s="208"/>
      <c r="CMJ272" s="208"/>
      <c r="CMK272" s="208"/>
      <c r="CML272" s="208"/>
      <c r="CMM272" s="208"/>
      <c r="CMN272" s="208"/>
      <c r="CMO272" s="208"/>
      <c r="CMP272" s="208"/>
      <c r="CMQ272" s="208"/>
      <c r="CMR272" s="208"/>
      <c r="CMS272" s="208"/>
      <c r="CMT272" s="208"/>
      <c r="CMU272" s="208"/>
      <c r="CMV272" s="208"/>
      <c r="CMW272" s="208"/>
      <c r="CMX272" s="208"/>
      <c r="CMY272" s="208"/>
      <c r="CMZ272" s="208"/>
      <c r="CNA272" s="208"/>
      <c r="CNB272" s="208"/>
      <c r="CNC272" s="208"/>
      <c r="CND272" s="208"/>
      <c r="CNE272" s="208"/>
      <c r="CNF272" s="208"/>
      <c r="CNG272" s="208"/>
      <c r="CNH272" s="208"/>
      <c r="CNI272" s="208"/>
      <c r="CNJ272" s="208"/>
      <c r="CNK272" s="208"/>
      <c r="CNL272" s="208"/>
      <c r="CNM272" s="208"/>
      <c r="CNN272" s="208"/>
      <c r="CNO272" s="208"/>
      <c r="CNP272" s="208"/>
      <c r="CNQ272" s="208"/>
      <c r="CNR272" s="208"/>
      <c r="CNS272" s="208"/>
      <c r="CNT272" s="208"/>
      <c r="CNU272" s="208"/>
      <c r="CNV272" s="208"/>
      <c r="CNW272" s="208"/>
      <c r="CNX272" s="208"/>
      <c r="CNY272" s="208"/>
      <c r="CNZ272" s="208"/>
      <c r="COA272" s="208"/>
      <c r="COB272" s="208"/>
      <c r="COC272" s="208"/>
      <c r="COD272" s="208"/>
      <c r="COE272" s="208"/>
      <c r="COF272" s="208"/>
      <c r="COG272" s="208"/>
      <c r="COH272" s="208"/>
      <c r="COI272" s="208"/>
      <c r="COJ272" s="208"/>
      <c r="COK272" s="208"/>
      <c r="COL272" s="208"/>
      <c r="COM272" s="208"/>
      <c r="CON272" s="208"/>
      <c r="COO272" s="208"/>
      <c r="COP272" s="208"/>
      <c r="COQ272" s="208"/>
      <c r="COR272" s="208"/>
      <c r="COS272" s="208"/>
      <c r="COT272" s="208"/>
      <c r="COU272" s="208"/>
      <c r="COV272" s="208"/>
      <c r="COW272" s="208"/>
      <c r="COX272" s="208"/>
      <c r="COY272" s="208"/>
      <c r="COZ272" s="208"/>
      <c r="CPA272" s="208"/>
      <c r="CPB272" s="208"/>
      <c r="CPC272" s="208"/>
      <c r="CPD272" s="208"/>
      <c r="CPE272" s="208"/>
      <c r="CPF272" s="208"/>
      <c r="CPG272" s="208"/>
      <c r="CPH272" s="208"/>
      <c r="CPI272" s="208"/>
      <c r="CPJ272" s="208"/>
      <c r="CPK272" s="208"/>
      <c r="CPL272" s="208"/>
      <c r="CPM272" s="208"/>
      <c r="CPN272" s="208"/>
      <c r="CPO272" s="208"/>
      <c r="CPP272" s="208"/>
      <c r="CPQ272" s="208"/>
      <c r="CPR272" s="208"/>
      <c r="CPS272" s="208"/>
      <c r="CPT272" s="208"/>
      <c r="CPU272" s="208"/>
      <c r="CPV272" s="208"/>
      <c r="CPW272" s="208"/>
      <c r="CPX272" s="208"/>
      <c r="CPY272" s="208"/>
      <c r="CPZ272" s="208"/>
      <c r="CQA272" s="208"/>
      <c r="CQB272" s="208"/>
      <c r="CQC272" s="208"/>
      <c r="CQD272" s="208"/>
      <c r="CQE272" s="208"/>
      <c r="CQF272" s="208"/>
      <c r="CQG272" s="208"/>
      <c r="CQH272" s="208"/>
      <c r="CQI272" s="208"/>
      <c r="CQJ272" s="208"/>
      <c r="CQK272" s="208"/>
      <c r="CQL272" s="208"/>
      <c r="CQM272" s="208"/>
      <c r="CQN272" s="208"/>
      <c r="CQO272" s="208"/>
      <c r="CQP272" s="208"/>
      <c r="CQQ272" s="208"/>
      <c r="CQR272" s="208"/>
      <c r="CQS272" s="208"/>
      <c r="CQT272" s="208"/>
      <c r="CQU272" s="208"/>
      <c r="CQV272" s="208"/>
      <c r="CQW272" s="208"/>
      <c r="CQX272" s="208"/>
      <c r="CQY272" s="208"/>
      <c r="CQZ272" s="208"/>
      <c r="CRA272" s="208"/>
      <c r="CRB272" s="208"/>
      <c r="CRC272" s="208"/>
      <c r="CRD272" s="208"/>
      <c r="CRE272" s="208"/>
      <c r="CRF272" s="208"/>
      <c r="CRG272" s="208"/>
      <c r="CRH272" s="208"/>
      <c r="CRI272" s="208"/>
      <c r="CRJ272" s="208"/>
      <c r="CRK272" s="208"/>
      <c r="CRL272" s="208"/>
      <c r="CRM272" s="208"/>
      <c r="CRN272" s="208"/>
      <c r="CRO272" s="208"/>
      <c r="CRP272" s="208"/>
      <c r="CRQ272" s="208"/>
      <c r="CRR272" s="208"/>
      <c r="CRS272" s="208"/>
      <c r="CRT272" s="208"/>
      <c r="CRU272" s="208"/>
      <c r="CRV272" s="208"/>
      <c r="CRW272" s="208"/>
      <c r="CRX272" s="208"/>
      <c r="CRY272" s="208"/>
      <c r="CRZ272" s="208"/>
      <c r="CSA272" s="208"/>
      <c r="CSB272" s="208"/>
      <c r="CSC272" s="208"/>
      <c r="CSD272" s="208"/>
      <c r="CSE272" s="208"/>
      <c r="CSF272" s="208"/>
      <c r="CSG272" s="208"/>
      <c r="CSH272" s="208"/>
      <c r="CSI272" s="208"/>
      <c r="CSJ272" s="208"/>
      <c r="CSK272" s="208"/>
      <c r="CSL272" s="208"/>
      <c r="CSM272" s="208"/>
      <c r="CSN272" s="208"/>
      <c r="CSO272" s="208"/>
      <c r="CSP272" s="208"/>
      <c r="CSQ272" s="208"/>
      <c r="CSR272" s="208"/>
      <c r="CSS272" s="208"/>
      <c r="CST272" s="208"/>
      <c r="CSU272" s="208"/>
      <c r="CSV272" s="208"/>
      <c r="CSW272" s="208"/>
      <c r="CSX272" s="208"/>
      <c r="CSY272" s="208"/>
      <c r="CSZ272" s="208"/>
      <c r="CTA272" s="208"/>
      <c r="CTB272" s="208"/>
      <c r="CTC272" s="208"/>
      <c r="CTD272" s="208"/>
      <c r="CTE272" s="208"/>
      <c r="CTF272" s="208"/>
      <c r="CTG272" s="208"/>
      <c r="CTH272" s="208"/>
      <c r="CTI272" s="208"/>
      <c r="CTJ272" s="208"/>
      <c r="CTK272" s="208"/>
      <c r="CTL272" s="208"/>
      <c r="CTM272" s="208"/>
      <c r="CTN272" s="208"/>
      <c r="CTO272" s="208"/>
      <c r="CTP272" s="208"/>
      <c r="CTQ272" s="208"/>
      <c r="CTR272" s="208"/>
      <c r="CTS272" s="208"/>
      <c r="CTT272" s="208"/>
      <c r="CTU272" s="208"/>
      <c r="CTV272" s="208"/>
      <c r="CTW272" s="208"/>
      <c r="CTX272" s="208"/>
      <c r="CTY272" s="208"/>
      <c r="CTZ272" s="208"/>
      <c r="CUA272" s="208"/>
      <c r="CUB272" s="208"/>
      <c r="CUC272" s="208"/>
      <c r="CUD272" s="208"/>
      <c r="CUE272" s="208"/>
      <c r="CUF272" s="208"/>
      <c r="CUG272" s="208"/>
      <c r="CUH272" s="208"/>
      <c r="CUI272" s="208"/>
      <c r="CUJ272" s="208"/>
      <c r="CUK272" s="208"/>
      <c r="CUL272" s="208"/>
      <c r="CUM272" s="208"/>
      <c r="CUN272" s="208"/>
      <c r="CUO272" s="208"/>
      <c r="CUP272" s="208"/>
      <c r="CUQ272" s="208"/>
      <c r="CUR272" s="208"/>
      <c r="CUS272" s="208"/>
      <c r="CUT272" s="208"/>
      <c r="CUU272" s="208"/>
      <c r="CUV272" s="208"/>
      <c r="CUW272" s="208"/>
      <c r="CUX272" s="208"/>
      <c r="CUY272" s="208"/>
      <c r="CUZ272" s="208"/>
      <c r="CVA272" s="208"/>
      <c r="CVB272" s="208"/>
      <c r="CVC272" s="208"/>
      <c r="CVD272" s="208"/>
      <c r="CVE272" s="208"/>
      <c r="CVF272" s="208"/>
      <c r="CVG272" s="208"/>
      <c r="CVH272" s="208"/>
      <c r="CVI272" s="208"/>
      <c r="CVJ272" s="208"/>
      <c r="CVK272" s="208"/>
      <c r="CVL272" s="208"/>
      <c r="CVM272" s="208"/>
      <c r="CVN272" s="208"/>
      <c r="CVO272" s="208"/>
      <c r="CVP272" s="208"/>
      <c r="CVQ272" s="208"/>
      <c r="CVR272" s="208"/>
      <c r="CVS272" s="208"/>
      <c r="CVT272" s="208"/>
      <c r="CVU272" s="208"/>
      <c r="CVV272" s="208"/>
      <c r="CVW272" s="208"/>
      <c r="CVX272" s="208"/>
      <c r="CVY272" s="208"/>
      <c r="CVZ272" s="208"/>
      <c r="CWA272" s="208"/>
      <c r="CWB272" s="208"/>
      <c r="CWC272" s="208"/>
      <c r="CWD272" s="208"/>
      <c r="CWE272" s="208"/>
      <c r="CWF272" s="208"/>
      <c r="CWG272" s="208"/>
      <c r="CWH272" s="208"/>
      <c r="CWI272" s="208"/>
      <c r="CWJ272" s="208"/>
      <c r="CWK272" s="208"/>
      <c r="CWL272" s="208"/>
      <c r="CWM272" s="208"/>
      <c r="CWN272" s="208"/>
      <c r="CWO272" s="208"/>
      <c r="CWP272" s="208"/>
      <c r="CWQ272" s="208"/>
      <c r="CWR272" s="208"/>
      <c r="CWS272" s="208"/>
      <c r="CWT272" s="208"/>
      <c r="CWU272" s="208"/>
      <c r="CWV272" s="208"/>
      <c r="CWW272" s="208"/>
      <c r="CWX272" s="208"/>
      <c r="CWY272" s="208"/>
      <c r="CWZ272" s="208"/>
      <c r="CXA272" s="208"/>
      <c r="CXB272" s="208"/>
      <c r="CXC272" s="208"/>
      <c r="CXD272" s="208"/>
      <c r="CXE272" s="208"/>
      <c r="CXF272" s="208"/>
      <c r="CXG272" s="208"/>
      <c r="CXH272" s="208"/>
      <c r="CXI272" s="208"/>
      <c r="CXJ272" s="208"/>
      <c r="CXK272" s="208"/>
      <c r="CXL272" s="208"/>
      <c r="CXM272" s="208"/>
      <c r="CXN272" s="208"/>
      <c r="CXO272" s="208"/>
      <c r="CXP272" s="208"/>
      <c r="CXQ272" s="208"/>
      <c r="CXR272" s="208"/>
      <c r="CXS272" s="208"/>
      <c r="CXT272" s="208"/>
      <c r="CXU272" s="208"/>
      <c r="CXV272" s="208"/>
      <c r="CXW272" s="208"/>
      <c r="CXX272" s="208"/>
      <c r="CXY272" s="208"/>
      <c r="CXZ272" s="208"/>
      <c r="CYA272" s="208"/>
      <c r="CYB272" s="208"/>
      <c r="CYC272" s="208"/>
      <c r="CYD272" s="208"/>
      <c r="CYE272" s="208"/>
      <c r="CYF272" s="208"/>
      <c r="CYG272" s="208"/>
      <c r="CYH272" s="208"/>
      <c r="CYI272" s="208"/>
      <c r="CYJ272" s="208"/>
      <c r="CYK272" s="208"/>
      <c r="CYL272" s="208"/>
      <c r="CYM272" s="208"/>
      <c r="CYN272" s="208"/>
      <c r="CYO272" s="208"/>
      <c r="CYP272" s="208"/>
      <c r="CYQ272" s="208"/>
      <c r="CYR272" s="208"/>
      <c r="CYS272" s="208"/>
      <c r="CYT272" s="208"/>
      <c r="CYU272" s="208"/>
      <c r="CYV272" s="208"/>
      <c r="CYW272" s="208"/>
      <c r="CYX272" s="208"/>
      <c r="CYY272" s="208"/>
      <c r="CYZ272" s="208"/>
      <c r="CZA272" s="208"/>
      <c r="CZB272" s="208"/>
      <c r="CZC272" s="208"/>
      <c r="CZD272" s="208"/>
      <c r="CZE272" s="208"/>
      <c r="CZF272" s="208"/>
      <c r="CZG272" s="208"/>
      <c r="CZH272" s="208"/>
      <c r="CZI272" s="208"/>
      <c r="CZJ272" s="208"/>
      <c r="CZK272" s="208"/>
      <c r="CZL272" s="208"/>
      <c r="CZM272" s="208"/>
      <c r="CZN272" s="208"/>
      <c r="CZO272" s="208"/>
      <c r="CZP272" s="208"/>
      <c r="CZQ272" s="208"/>
      <c r="CZR272" s="208"/>
      <c r="CZS272" s="208"/>
      <c r="CZT272" s="208"/>
      <c r="CZU272" s="208"/>
      <c r="CZV272" s="208"/>
      <c r="CZW272" s="208"/>
      <c r="CZX272" s="208"/>
      <c r="CZY272" s="208"/>
      <c r="CZZ272" s="208"/>
      <c r="DAA272" s="208"/>
      <c r="DAB272" s="208"/>
      <c r="DAC272" s="208"/>
      <c r="DAD272" s="208"/>
      <c r="DAE272" s="208"/>
      <c r="DAF272" s="208"/>
      <c r="DAG272" s="208"/>
      <c r="DAH272" s="208"/>
      <c r="DAI272" s="208"/>
      <c r="DAJ272" s="208"/>
      <c r="DAK272" s="208"/>
      <c r="DAL272" s="208"/>
      <c r="DAM272" s="208"/>
      <c r="DAN272" s="208"/>
      <c r="DAO272" s="208"/>
      <c r="DAP272" s="208"/>
      <c r="DAQ272" s="208"/>
      <c r="DAR272" s="208"/>
      <c r="DAS272" s="208"/>
      <c r="DAT272" s="208"/>
      <c r="DAU272" s="208"/>
      <c r="DAV272" s="208"/>
      <c r="DAW272" s="208"/>
      <c r="DAX272" s="208"/>
      <c r="DAY272" s="208"/>
      <c r="DAZ272" s="208"/>
      <c r="DBA272" s="208"/>
      <c r="DBB272" s="208"/>
      <c r="DBC272" s="208"/>
      <c r="DBD272" s="208"/>
      <c r="DBE272" s="208"/>
      <c r="DBF272" s="208"/>
      <c r="DBG272" s="208"/>
      <c r="DBH272" s="208"/>
      <c r="DBI272" s="208"/>
      <c r="DBJ272" s="208"/>
      <c r="DBK272" s="208"/>
      <c r="DBL272" s="208"/>
      <c r="DBM272" s="208"/>
      <c r="DBN272" s="208"/>
      <c r="DBO272" s="208"/>
      <c r="DBP272" s="208"/>
      <c r="DBQ272" s="208"/>
      <c r="DBR272" s="208"/>
      <c r="DBS272" s="208"/>
      <c r="DBT272" s="208"/>
      <c r="DBU272" s="208"/>
      <c r="DBV272" s="208"/>
      <c r="DBW272" s="208"/>
      <c r="DBX272" s="208"/>
      <c r="DBY272" s="208"/>
      <c r="DBZ272" s="208"/>
      <c r="DCA272" s="208"/>
      <c r="DCB272" s="208"/>
      <c r="DCC272" s="208"/>
      <c r="DCD272" s="208"/>
      <c r="DCE272" s="208"/>
      <c r="DCF272" s="208"/>
      <c r="DCG272" s="208"/>
      <c r="DCH272" s="208"/>
      <c r="DCI272" s="208"/>
      <c r="DCJ272" s="208"/>
      <c r="DCK272" s="208"/>
      <c r="DCL272" s="208"/>
      <c r="DCM272" s="208"/>
      <c r="DCN272" s="208"/>
      <c r="DCO272" s="208"/>
      <c r="DCP272" s="208"/>
      <c r="DCQ272" s="208"/>
      <c r="DCR272" s="208"/>
      <c r="DCS272" s="208"/>
      <c r="DCT272" s="208"/>
      <c r="DCU272" s="208"/>
      <c r="DCV272" s="208"/>
      <c r="DCW272" s="208"/>
      <c r="DCX272" s="208"/>
      <c r="DCY272" s="208"/>
      <c r="DCZ272" s="208"/>
      <c r="DDA272" s="208"/>
      <c r="DDB272" s="208"/>
      <c r="DDC272" s="208"/>
      <c r="DDD272" s="208"/>
      <c r="DDE272" s="208"/>
      <c r="DDF272" s="208"/>
      <c r="DDG272" s="208"/>
      <c r="DDH272" s="208"/>
      <c r="DDI272" s="208"/>
      <c r="DDJ272" s="208"/>
      <c r="DDK272" s="208"/>
      <c r="DDL272" s="208"/>
      <c r="DDM272" s="208"/>
      <c r="DDN272" s="208"/>
      <c r="DDO272" s="208"/>
      <c r="DDP272" s="208"/>
      <c r="DDQ272" s="208"/>
      <c r="DDR272" s="208"/>
      <c r="DDS272" s="208"/>
      <c r="DDT272" s="208"/>
      <c r="DDU272" s="208"/>
      <c r="DDV272" s="208"/>
      <c r="DDW272" s="208"/>
      <c r="DDX272" s="208"/>
      <c r="DDY272" s="208"/>
      <c r="DDZ272" s="208"/>
      <c r="DEA272" s="208"/>
      <c r="DEB272" s="208"/>
      <c r="DEC272" s="208"/>
      <c r="DED272" s="208"/>
      <c r="DEE272" s="208"/>
      <c r="DEF272" s="208"/>
      <c r="DEG272" s="208"/>
      <c r="DEH272" s="208"/>
      <c r="DEI272" s="208"/>
      <c r="DEJ272" s="208"/>
      <c r="DEK272" s="208"/>
      <c r="DEL272" s="208"/>
      <c r="DEM272" s="208"/>
      <c r="DEN272" s="208"/>
      <c r="DEO272" s="208"/>
      <c r="DEP272" s="208"/>
      <c r="DEQ272" s="208"/>
      <c r="DER272" s="208"/>
      <c r="DES272" s="208"/>
      <c r="DET272" s="208"/>
      <c r="DEU272" s="208"/>
      <c r="DEV272" s="208"/>
      <c r="DEW272" s="208"/>
      <c r="DEX272" s="208"/>
      <c r="DEY272" s="208"/>
      <c r="DEZ272" s="208"/>
      <c r="DFA272" s="208"/>
      <c r="DFB272" s="208"/>
      <c r="DFC272" s="208"/>
      <c r="DFD272" s="208"/>
      <c r="DFE272" s="208"/>
      <c r="DFF272" s="208"/>
      <c r="DFG272" s="208"/>
      <c r="DFH272" s="208"/>
      <c r="DFI272" s="208"/>
      <c r="DFJ272" s="208"/>
      <c r="DFK272" s="208"/>
      <c r="DFL272" s="208"/>
      <c r="DFM272" s="208"/>
      <c r="DFN272" s="208"/>
      <c r="DFO272" s="208"/>
      <c r="DFP272" s="208"/>
      <c r="DFQ272" s="208"/>
      <c r="DFR272" s="208"/>
      <c r="DFS272" s="208"/>
      <c r="DFT272" s="208"/>
      <c r="DFU272" s="208"/>
      <c r="DFV272" s="208"/>
      <c r="DFW272" s="208"/>
      <c r="DFX272" s="208"/>
      <c r="DFY272" s="208"/>
      <c r="DFZ272" s="208"/>
      <c r="DGA272" s="208"/>
      <c r="DGB272" s="208"/>
      <c r="DGC272" s="208"/>
      <c r="DGD272" s="208"/>
      <c r="DGE272" s="208"/>
      <c r="DGF272" s="208"/>
      <c r="DGG272" s="208"/>
      <c r="DGH272" s="208"/>
      <c r="DGI272" s="208"/>
      <c r="DGJ272" s="208"/>
      <c r="DGK272" s="208"/>
      <c r="DGL272" s="208"/>
      <c r="DGM272" s="208"/>
      <c r="DGN272" s="208"/>
      <c r="DGO272" s="208"/>
      <c r="DGP272" s="208"/>
      <c r="DGQ272" s="208"/>
      <c r="DGR272" s="208"/>
      <c r="DGS272" s="208"/>
      <c r="DGT272" s="208"/>
      <c r="DGU272" s="208"/>
      <c r="DGV272" s="208"/>
      <c r="DGW272" s="208"/>
      <c r="DGX272" s="208"/>
      <c r="DGY272" s="208"/>
      <c r="DGZ272" s="208"/>
      <c r="DHA272" s="208"/>
      <c r="DHB272" s="208"/>
      <c r="DHC272" s="208"/>
      <c r="DHD272" s="208"/>
      <c r="DHE272" s="208"/>
      <c r="DHF272" s="208"/>
      <c r="DHG272" s="208"/>
      <c r="DHH272" s="208"/>
      <c r="DHI272" s="208"/>
      <c r="DHJ272" s="208"/>
      <c r="DHK272" s="208"/>
      <c r="DHL272" s="208"/>
      <c r="DHM272" s="208"/>
      <c r="DHN272" s="208"/>
      <c r="DHO272" s="208"/>
      <c r="DHP272" s="208"/>
      <c r="DHQ272" s="208"/>
      <c r="DHR272" s="208"/>
      <c r="DHS272" s="208"/>
      <c r="DHT272" s="208"/>
      <c r="DHU272" s="208"/>
      <c r="DHV272" s="208"/>
      <c r="DHW272" s="208"/>
      <c r="DHX272" s="208"/>
      <c r="DHY272" s="208"/>
      <c r="DHZ272" s="208"/>
      <c r="DIA272" s="208"/>
      <c r="DIB272" s="208"/>
      <c r="DIC272" s="208"/>
      <c r="DID272" s="208"/>
      <c r="DIE272" s="208"/>
      <c r="DIF272" s="208"/>
      <c r="DIG272" s="208"/>
      <c r="DIH272" s="208"/>
      <c r="DII272" s="208"/>
      <c r="DIJ272" s="208"/>
      <c r="DIK272" s="208"/>
      <c r="DIL272" s="208"/>
      <c r="DIM272" s="208"/>
      <c r="DIN272" s="208"/>
      <c r="DIO272" s="208"/>
      <c r="DIP272" s="208"/>
      <c r="DIQ272" s="208"/>
      <c r="DIR272" s="208"/>
      <c r="DIS272" s="208"/>
      <c r="DIT272" s="208"/>
      <c r="DIU272" s="208"/>
      <c r="DIV272" s="208"/>
      <c r="DIW272" s="208"/>
      <c r="DIX272" s="208"/>
      <c r="DIY272" s="208"/>
      <c r="DIZ272" s="208"/>
      <c r="DJA272" s="208"/>
      <c r="DJB272" s="208"/>
      <c r="DJC272" s="208"/>
      <c r="DJD272" s="208"/>
      <c r="DJE272" s="208"/>
      <c r="DJF272" s="208"/>
      <c r="DJG272" s="208"/>
      <c r="DJH272" s="208"/>
      <c r="DJI272" s="208"/>
      <c r="DJJ272" s="208"/>
      <c r="DJK272" s="208"/>
      <c r="DJL272" s="208"/>
      <c r="DJM272" s="208"/>
      <c r="DJN272" s="208"/>
      <c r="DJO272" s="208"/>
      <c r="DJP272" s="208"/>
      <c r="DJQ272" s="208"/>
      <c r="DJR272" s="208"/>
      <c r="DJS272" s="208"/>
      <c r="DJT272" s="208"/>
      <c r="DJU272" s="208"/>
      <c r="DJV272" s="208"/>
      <c r="DJW272" s="208"/>
      <c r="DJX272" s="208"/>
      <c r="DJY272" s="208"/>
      <c r="DJZ272" s="208"/>
      <c r="DKA272" s="208"/>
      <c r="DKB272" s="208"/>
      <c r="DKC272" s="208"/>
      <c r="DKD272" s="208"/>
      <c r="DKE272" s="208"/>
      <c r="DKF272" s="208"/>
      <c r="DKG272" s="208"/>
      <c r="DKH272" s="208"/>
      <c r="DKI272" s="208"/>
      <c r="DKJ272" s="208"/>
      <c r="DKK272" s="208"/>
      <c r="DKL272" s="208"/>
      <c r="DKM272" s="208"/>
      <c r="DKN272" s="208"/>
      <c r="DKO272" s="208"/>
      <c r="DKP272" s="208"/>
      <c r="DKQ272" s="208"/>
      <c r="DKR272" s="208"/>
      <c r="DKS272" s="208"/>
      <c r="DKT272" s="208"/>
      <c r="DKU272" s="208"/>
      <c r="DKV272" s="208"/>
      <c r="DKW272" s="208"/>
      <c r="DKX272" s="208"/>
      <c r="DKY272" s="208"/>
      <c r="DKZ272" s="208"/>
      <c r="DLA272" s="208"/>
      <c r="DLB272" s="208"/>
      <c r="DLC272" s="208"/>
      <c r="DLD272" s="208"/>
      <c r="DLE272" s="208"/>
      <c r="DLF272" s="208"/>
      <c r="DLG272" s="208"/>
      <c r="DLH272" s="208"/>
      <c r="DLI272" s="208"/>
      <c r="DLJ272" s="208"/>
      <c r="DLK272" s="208"/>
      <c r="DLL272" s="208"/>
      <c r="DLM272" s="208"/>
      <c r="DLN272" s="208"/>
      <c r="DLO272" s="208"/>
      <c r="DLP272" s="208"/>
      <c r="DLQ272" s="208"/>
      <c r="DLR272" s="208"/>
      <c r="DLS272" s="208"/>
      <c r="DLT272" s="208"/>
      <c r="DLU272" s="208"/>
      <c r="DLV272" s="208"/>
      <c r="DLW272" s="208"/>
      <c r="DLX272" s="208"/>
      <c r="DLY272" s="208"/>
      <c r="DLZ272" s="208"/>
      <c r="DMA272" s="208"/>
      <c r="DMB272" s="208"/>
      <c r="DMC272" s="208"/>
      <c r="DMD272" s="208"/>
      <c r="DME272" s="208"/>
      <c r="DMF272" s="208"/>
      <c r="DMG272" s="208"/>
      <c r="DMH272" s="208"/>
      <c r="DMI272" s="208"/>
      <c r="DMJ272" s="208"/>
      <c r="DMK272" s="208"/>
      <c r="DML272" s="208"/>
      <c r="DMM272" s="208"/>
      <c r="DMN272" s="208"/>
      <c r="DMO272" s="208"/>
      <c r="DMP272" s="208"/>
      <c r="DMQ272" s="208"/>
      <c r="DMR272" s="208"/>
      <c r="DMS272" s="208"/>
      <c r="DMT272" s="208"/>
      <c r="DMU272" s="208"/>
      <c r="DMV272" s="208"/>
      <c r="DMW272" s="208"/>
      <c r="DMX272" s="208"/>
      <c r="DMY272" s="208"/>
      <c r="DMZ272" s="208"/>
      <c r="DNA272" s="208"/>
      <c r="DNB272" s="208"/>
      <c r="DNC272" s="208"/>
      <c r="DND272" s="208"/>
      <c r="DNE272" s="208"/>
      <c r="DNF272" s="208"/>
      <c r="DNG272" s="208"/>
      <c r="DNH272" s="208"/>
      <c r="DNI272" s="208"/>
      <c r="DNJ272" s="208"/>
      <c r="DNK272" s="208"/>
      <c r="DNL272" s="208"/>
      <c r="DNM272" s="208"/>
      <c r="DNN272" s="208"/>
      <c r="DNO272" s="208"/>
      <c r="DNP272" s="208"/>
      <c r="DNQ272" s="208"/>
      <c r="DNR272" s="208"/>
      <c r="DNS272" s="208"/>
      <c r="DNT272" s="208"/>
      <c r="DNU272" s="208"/>
      <c r="DNV272" s="208"/>
      <c r="DNW272" s="208"/>
      <c r="DNX272" s="208"/>
      <c r="DNY272" s="208"/>
      <c r="DNZ272" s="208"/>
      <c r="DOA272" s="208"/>
      <c r="DOB272" s="208"/>
      <c r="DOC272" s="208"/>
      <c r="DOD272" s="208"/>
      <c r="DOE272" s="208"/>
      <c r="DOF272" s="208"/>
      <c r="DOG272" s="208"/>
      <c r="DOH272" s="208"/>
      <c r="DOI272" s="208"/>
      <c r="DOJ272" s="208"/>
      <c r="DOK272" s="208"/>
      <c r="DOL272" s="208"/>
      <c r="DOM272" s="208"/>
      <c r="DON272" s="208"/>
      <c r="DOO272" s="208"/>
      <c r="DOP272" s="208"/>
      <c r="DOQ272" s="208"/>
      <c r="DOR272" s="208"/>
      <c r="DOS272" s="208"/>
      <c r="DOT272" s="208"/>
      <c r="DOU272" s="208"/>
      <c r="DOV272" s="208"/>
      <c r="DOW272" s="208"/>
      <c r="DOX272" s="208"/>
      <c r="DOY272" s="208"/>
      <c r="DOZ272" s="208"/>
      <c r="DPA272" s="208"/>
      <c r="DPB272" s="208"/>
      <c r="DPC272" s="208"/>
      <c r="DPD272" s="208"/>
      <c r="DPE272" s="208"/>
      <c r="DPF272" s="208"/>
      <c r="DPG272" s="208"/>
      <c r="DPH272" s="208"/>
      <c r="DPI272" s="208"/>
      <c r="DPJ272" s="208"/>
      <c r="DPK272" s="208"/>
      <c r="DPL272" s="208"/>
      <c r="DPM272" s="208"/>
      <c r="DPN272" s="208"/>
      <c r="DPO272" s="208"/>
      <c r="DPP272" s="208"/>
      <c r="DPQ272" s="208"/>
      <c r="DPR272" s="208"/>
      <c r="DPS272" s="208"/>
      <c r="DPT272" s="208"/>
      <c r="DPU272" s="208"/>
      <c r="DPV272" s="208"/>
      <c r="DPW272" s="208"/>
      <c r="DPX272" s="208"/>
      <c r="DPY272" s="208"/>
      <c r="DPZ272" s="208"/>
      <c r="DQA272" s="208"/>
      <c r="DQB272" s="208"/>
      <c r="DQC272" s="208"/>
      <c r="DQD272" s="208"/>
      <c r="DQE272" s="208"/>
      <c r="DQF272" s="208"/>
      <c r="DQG272" s="208"/>
      <c r="DQH272" s="208"/>
      <c r="DQI272" s="208"/>
      <c r="DQJ272" s="208"/>
      <c r="DQK272" s="208"/>
      <c r="DQL272" s="208"/>
      <c r="DQM272" s="208"/>
      <c r="DQN272" s="208"/>
      <c r="DQO272" s="208"/>
      <c r="DQP272" s="208"/>
      <c r="DQQ272" s="208"/>
      <c r="DQR272" s="208"/>
      <c r="DQS272" s="208"/>
      <c r="DQT272" s="208"/>
      <c r="DQU272" s="208"/>
      <c r="DQV272" s="208"/>
      <c r="DQW272" s="208"/>
      <c r="DQX272" s="208"/>
      <c r="DQY272" s="208"/>
      <c r="DQZ272" s="208"/>
      <c r="DRA272" s="208"/>
      <c r="DRB272" s="208"/>
      <c r="DRC272" s="208"/>
      <c r="DRD272" s="208"/>
      <c r="DRE272" s="208"/>
      <c r="DRF272" s="208"/>
      <c r="DRG272" s="208"/>
      <c r="DRH272" s="208"/>
      <c r="DRI272" s="208"/>
      <c r="DRJ272" s="208"/>
      <c r="DRK272" s="208"/>
      <c r="DRL272" s="208"/>
      <c r="DRM272" s="208"/>
      <c r="DRN272" s="208"/>
      <c r="DRO272" s="208"/>
      <c r="DRP272" s="208"/>
      <c r="DRQ272" s="208"/>
      <c r="DRR272" s="208"/>
      <c r="DRS272" s="208"/>
      <c r="DRT272" s="208"/>
      <c r="DRU272" s="208"/>
      <c r="DRV272" s="208"/>
      <c r="DRW272" s="208"/>
      <c r="DRX272" s="208"/>
      <c r="DRY272" s="208"/>
      <c r="DRZ272" s="208"/>
      <c r="DSA272" s="208"/>
      <c r="DSB272" s="208"/>
      <c r="DSC272" s="208"/>
      <c r="DSD272" s="208"/>
      <c r="DSE272" s="208"/>
      <c r="DSF272" s="208"/>
      <c r="DSG272" s="208"/>
      <c r="DSH272" s="208"/>
      <c r="DSI272" s="208"/>
      <c r="DSJ272" s="208"/>
      <c r="DSK272" s="208"/>
      <c r="DSL272" s="208"/>
      <c r="DSM272" s="208"/>
      <c r="DSN272" s="208"/>
      <c r="DSO272" s="208"/>
      <c r="DSP272" s="208"/>
      <c r="DSQ272" s="208"/>
      <c r="DSR272" s="208"/>
      <c r="DSS272" s="208"/>
      <c r="DST272" s="208"/>
      <c r="DSU272" s="208"/>
      <c r="DSV272" s="208"/>
      <c r="DSW272" s="208"/>
      <c r="DSX272" s="208"/>
      <c r="DSY272" s="208"/>
      <c r="DSZ272" s="208"/>
      <c r="DTA272" s="208"/>
      <c r="DTB272" s="208"/>
      <c r="DTC272" s="208"/>
      <c r="DTD272" s="208"/>
      <c r="DTE272" s="208"/>
      <c r="DTF272" s="208"/>
      <c r="DTG272" s="208"/>
      <c r="DTH272" s="208"/>
      <c r="DTI272" s="208"/>
      <c r="DTJ272" s="208"/>
      <c r="DTK272" s="208"/>
      <c r="DTL272" s="208"/>
      <c r="DTM272" s="208"/>
      <c r="DTN272" s="208"/>
      <c r="DTO272" s="208"/>
      <c r="DTP272" s="208"/>
      <c r="DTQ272" s="208"/>
      <c r="DTR272" s="208"/>
      <c r="DTS272" s="208"/>
      <c r="DTT272" s="208"/>
      <c r="DTU272" s="208"/>
      <c r="DTV272" s="208"/>
      <c r="DTW272" s="208"/>
      <c r="DTX272" s="208"/>
      <c r="DTY272" s="208"/>
      <c r="DTZ272" s="208"/>
      <c r="DUA272" s="208"/>
      <c r="DUB272" s="208"/>
      <c r="DUC272" s="208"/>
      <c r="DUD272" s="208"/>
      <c r="DUE272" s="208"/>
      <c r="DUF272" s="208"/>
      <c r="DUG272" s="208"/>
      <c r="DUH272" s="208"/>
      <c r="DUI272" s="208"/>
      <c r="DUJ272" s="208"/>
      <c r="DUK272" s="208"/>
      <c r="DUL272" s="208"/>
      <c r="DUM272" s="208"/>
      <c r="DUN272" s="208"/>
      <c r="DUO272" s="208"/>
      <c r="DUP272" s="208"/>
      <c r="DUQ272" s="208"/>
      <c r="DUR272" s="208"/>
      <c r="DUS272" s="208"/>
      <c r="DUT272" s="208"/>
      <c r="DUU272" s="208"/>
      <c r="DUV272" s="208"/>
      <c r="DUW272" s="208"/>
      <c r="DUX272" s="208"/>
      <c r="DUY272" s="208"/>
      <c r="DUZ272" s="208"/>
      <c r="DVA272" s="208"/>
      <c r="DVB272" s="208"/>
      <c r="DVC272" s="208"/>
      <c r="DVD272" s="208"/>
      <c r="DVE272" s="208"/>
      <c r="DVF272" s="208"/>
      <c r="DVG272" s="208"/>
      <c r="DVH272" s="208"/>
      <c r="DVI272" s="208"/>
      <c r="DVJ272" s="208"/>
      <c r="DVK272" s="208"/>
      <c r="DVL272" s="208"/>
      <c r="DVM272" s="208"/>
      <c r="DVN272" s="208"/>
      <c r="DVO272" s="208"/>
      <c r="DVP272" s="208"/>
      <c r="DVQ272" s="208"/>
      <c r="DVR272" s="208"/>
      <c r="DVS272" s="208"/>
      <c r="DVT272" s="208"/>
      <c r="DVU272" s="208"/>
      <c r="DVV272" s="208"/>
      <c r="DVW272" s="208"/>
      <c r="DVX272" s="208"/>
      <c r="DVY272" s="208"/>
      <c r="DVZ272" s="208"/>
      <c r="DWA272" s="208"/>
      <c r="DWB272" s="208"/>
      <c r="DWC272" s="208"/>
      <c r="DWD272" s="208"/>
      <c r="DWE272" s="208"/>
      <c r="DWF272" s="208"/>
      <c r="DWG272" s="208"/>
      <c r="DWH272" s="208"/>
      <c r="DWI272" s="208"/>
      <c r="DWJ272" s="208"/>
      <c r="DWK272" s="208"/>
      <c r="DWL272" s="208"/>
      <c r="DWM272" s="208"/>
      <c r="DWN272" s="208"/>
      <c r="DWO272" s="208"/>
      <c r="DWP272" s="208"/>
      <c r="DWQ272" s="208"/>
      <c r="DWR272" s="208"/>
      <c r="DWS272" s="208"/>
      <c r="DWT272" s="208"/>
      <c r="DWU272" s="208"/>
      <c r="DWV272" s="208"/>
      <c r="DWW272" s="208"/>
      <c r="DWX272" s="208"/>
      <c r="DWY272" s="208"/>
      <c r="DWZ272" s="208"/>
      <c r="DXA272" s="208"/>
      <c r="DXB272" s="208"/>
      <c r="DXC272" s="208"/>
      <c r="DXD272" s="208"/>
      <c r="DXE272" s="208"/>
      <c r="DXF272" s="208"/>
      <c r="DXG272" s="208"/>
      <c r="DXH272" s="208"/>
      <c r="DXI272" s="208"/>
      <c r="DXJ272" s="208"/>
      <c r="DXK272" s="208"/>
      <c r="DXL272" s="208"/>
      <c r="DXM272" s="208"/>
      <c r="DXN272" s="208"/>
      <c r="DXO272" s="208"/>
      <c r="DXP272" s="208"/>
      <c r="DXQ272" s="208"/>
      <c r="DXR272" s="208"/>
      <c r="DXS272" s="208"/>
      <c r="DXT272" s="208"/>
      <c r="DXU272" s="208"/>
      <c r="DXV272" s="208"/>
      <c r="DXW272" s="208"/>
      <c r="DXX272" s="208"/>
      <c r="DXY272" s="208"/>
      <c r="DXZ272" s="208"/>
      <c r="DYA272" s="208"/>
      <c r="DYB272" s="208"/>
      <c r="DYC272" s="208"/>
      <c r="DYD272" s="208"/>
      <c r="DYE272" s="208"/>
      <c r="DYF272" s="208"/>
      <c r="DYG272" s="208"/>
      <c r="DYH272" s="208"/>
      <c r="DYI272" s="208"/>
      <c r="DYJ272" s="208"/>
      <c r="DYK272" s="208"/>
      <c r="DYL272" s="208"/>
      <c r="DYM272" s="208"/>
      <c r="DYN272" s="208"/>
      <c r="DYO272" s="208"/>
      <c r="DYP272" s="208"/>
      <c r="DYQ272" s="208"/>
      <c r="DYR272" s="208"/>
      <c r="DYS272" s="208"/>
      <c r="DYT272" s="208"/>
      <c r="DYU272" s="208"/>
      <c r="DYV272" s="208"/>
      <c r="DYW272" s="208"/>
      <c r="DYX272" s="208"/>
      <c r="DYY272" s="208"/>
      <c r="DYZ272" s="208"/>
      <c r="DZA272" s="208"/>
      <c r="DZB272" s="208"/>
      <c r="DZC272" s="208"/>
      <c r="DZD272" s="208"/>
      <c r="DZE272" s="208"/>
      <c r="DZF272" s="208"/>
      <c r="DZG272" s="208"/>
      <c r="DZH272" s="208"/>
      <c r="DZI272" s="208"/>
      <c r="DZJ272" s="208"/>
      <c r="DZK272" s="208"/>
      <c r="DZL272" s="208"/>
      <c r="DZM272" s="208"/>
      <c r="DZN272" s="208"/>
      <c r="DZO272" s="208"/>
      <c r="DZP272" s="208"/>
      <c r="DZQ272" s="208"/>
      <c r="DZR272" s="208"/>
      <c r="DZS272" s="208"/>
      <c r="DZT272" s="208"/>
      <c r="DZU272" s="208"/>
      <c r="DZV272" s="208"/>
      <c r="DZW272" s="208"/>
      <c r="DZX272" s="208"/>
      <c r="DZY272" s="208"/>
      <c r="DZZ272" s="208"/>
      <c r="EAA272" s="208"/>
      <c r="EAB272" s="208"/>
      <c r="EAC272" s="208"/>
      <c r="EAD272" s="208"/>
      <c r="EAE272" s="208"/>
      <c r="EAF272" s="208"/>
      <c r="EAG272" s="208"/>
      <c r="EAH272" s="208"/>
      <c r="EAI272" s="208"/>
      <c r="EAJ272" s="208"/>
      <c r="EAK272" s="208"/>
      <c r="EAL272" s="208"/>
      <c r="EAM272" s="208"/>
      <c r="EAN272" s="208"/>
      <c r="EAO272" s="208"/>
      <c r="EAP272" s="208"/>
      <c r="EAQ272" s="208"/>
      <c r="EAR272" s="208"/>
      <c r="EAS272" s="208"/>
      <c r="EAT272" s="208"/>
      <c r="EAU272" s="208"/>
      <c r="EAV272" s="208"/>
      <c r="EAW272" s="208"/>
      <c r="EAX272" s="208"/>
      <c r="EAY272" s="208"/>
      <c r="EAZ272" s="208"/>
      <c r="EBA272" s="208"/>
      <c r="EBB272" s="208"/>
      <c r="EBC272" s="208"/>
      <c r="EBD272" s="208"/>
      <c r="EBE272" s="208"/>
      <c r="EBF272" s="208"/>
      <c r="EBG272" s="208"/>
      <c r="EBH272" s="208"/>
      <c r="EBI272" s="208"/>
      <c r="EBJ272" s="208"/>
      <c r="EBK272" s="208"/>
      <c r="EBL272" s="208"/>
      <c r="EBM272" s="208"/>
      <c r="EBN272" s="208"/>
      <c r="EBO272" s="208"/>
      <c r="EBP272" s="208"/>
      <c r="EBQ272" s="208"/>
      <c r="EBR272" s="208"/>
      <c r="EBS272" s="208"/>
      <c r="EBT272" s="208"/>
      <c r="EBU272" s="208"/>
      <c r="EBV272" s="208"/>
      <c r="EBW272" s="208"/>
      <c r="EBX272" s="208"/>
      <c r="EBY272" s="208"/>
      <c r="EBZ272" s="208"/>
      <c r="ECA272" s="208"/>
      <c r="ECB272" s="208"/>
      <c r="ECC272" s="208"/>
      <c r="ECD272" s="208"/>
      <c r="ECE272" s="208"/>
      <c r="ECF272" s="208"/>
      <c r="ECG272" s="208"/>
      <c r="ECH272" s="208"/>
      <c r="ECI272" s="208"/>
      <c r="ECJ272" s="208"/>
      <c r="ECK272" s="208"/>
      <c r="ECL272" s="208"/>
      <c r="ECM272" s="208"/>
      <c r="ECN272" s="208"/>
      <c r="ECO272" s="208"/>
      <c r="ECP272" s="208"/>
      <c r="ECQ272" s="208"/>
      <c r="ECR272" s="208"/>
      <c r="ECS272" s="208"/>
      <c r="ECT272" s="208"/>
      <c r="ECU272" s="208"/>
      <c r="ECV272" s="208"/>
      <c r="ECW272" s="208"/>
      <c r="ECX272" s="208"/>
      <c r="ECY272" s="208"/>
      <c r="ECZ272" s="208"/>
      <c r="EDA272" s="208"/>
      <c r="EDB272" s="208"/>
      <c r="EDC272" s="208"/>
      <c r="EDD272" s="208"/>
      <c r="EDE272" s="208"/>
      <c r="EDF272" s="208"/>
      <c r="EDG272" s="208"/>
      <c r="EDH272" s="208"/>
      <c r="EDI272" s="208"/>
      <c r="EDJ272" s="208"/>
      <c r="EDK272" s="208"/>
      <c r="EDL272" s="208"/>
      <c r="EDM272" s="208"/>
      <c r="EDN272" s="208"/>
      <c r="EDO272" s="208"/>
      <c r="EDP272" s="208"/>
      <c r="EDQ272" s="208"/>
      <c r="EDR272" s="208"/>
      <c r="EDS272" s="208"/>
      <c r="EDT272" s="208"/>
      <c r="EDU272" s="208"/>
      <c r="EDV272" s="208"/>
      <c r="EDW272" s="208"/>
      <c r="EDX272" s="208"/>
      <c r="EDY272" s="208"/>
      <c r="EDZ272" s="208"/>
      <c r="EEA272" s="208"/>
      <c r="EEB272" s="208"/>
      <c r="EEC272" s="208"/>
      <c r="EED272" s="208"/>
      <c r="EEE272" s="208"/>
      <c r="EEF272" s="208"/>
      <c r="EEG272" s="208"/>
      <c r="EEH272" s="208"/>
      <c r="EEI272" s="208"/>
      <c r="EEJ272" s="208"/>
      <c r="EEK272" s="208"/>
      <c r="EEL272" s="208"/>
      <c r="EEM272" s="208"/>
      <c r="EEN272" s="208"/>
      <c r="EEO272" s="208"/>
      <c r="EEP272" s="208"/>
      <c r="EEQ272" s="208"/>
      <c r="EER272" s="208"/>
      <c r="EES272" s="208"/>
      <c r="EET272" s="208"/>
      <c r="EEU272" s="208"/>
      <c r="EEV272" s="208"/>
      <c r="EEW272" s="208"/>
      <c r="EEX272" s="208"/>
      <c r="EEY272" s="208"/>
      <c r="EEZ272" s="208"/>
      <c r="EFA272" s="208"/>
      <c r="EFB272" s="208"/>
      <c r="EFC272" s="208"/>
      <c r="EFD272" s="208"/>
      <c r="EFE272" s="208"/>
      <c r="EFF272" s="208"/>
      <c r="EFG272" s="208"/>
      <c r="EFH272" s="208"/>
      <c r="EFI272" s="208"/>
      <c r="EFJ272" s="208"/>
      <c r="EFK272" s="208"/>
      <c r="EFL272" s="208"/>
      <c r="EFM272" s="208"/>
      <c r="EFN272" s="208"/>
      <c r="EFO272" s="208"/>
      <c r="EFP272" s="208"/>
      <c r="EFQ272" s="208"/>
      <c r="EFR272" s="208"/>
      <c r="EFS272" s="208"/>
      <c r="EFT272" s="208"/>
      <c r="EFU272" s="208"/>
      <c r="EFV272" s="208"/>
      <c r="EFW272" s="208"/>
      <c r="EFX272" s="208"/>
      <c r="EFY272" s="208"/>
      <c r="EFZ272" s="208"/>
      <c r="EGA272" s="208"/>
      <c r="EGB272" s="208"/>
      <c r="EGC272" s="208"/>
      <c r="EGD272" s="208"/>
      <c r="EGE272" s="208"/>
      <c r="EGF272" s="208"/>
      <c r="EGG272" s="208"/>
      <c r="EGH272" s="208"/>
      <c r="EGI272" s="208"/>
      <c r="EGJ272" s="208"/>
      <c r="EGK272" s="208"/>
      <c r="EGL272" s="208"/>
      <c r="EGM272" s="208"/>
      <c r="EGN272" s="208"/>
      <c r="EGO272" s="208"/>
      <c r="EGP272" s="208"/>
      <c r="EGQ272" s="208"/>
      <c r="EGR272" s="208"/>
      <c r="EGS272" s="208"/>
      <c r="EGT272" s="208"/>
      <c r="EGU272" s="208"/>
      <c r="EGV272" s="208"/>
      <c r="EGW272" s="208"/>
      <c r="EGX272" s="208"/>
      <c r="EGY272" s="208"/>
      <c r="EGZ272" s="208"/>
      <c r="EHA272" s="208"/>
      <c r="EHB272" s="208"/>
      <c r="EHC272" s="208"/>
      <c r="EHD272" s="208"/>
      <c r="EHE272" s="208"/>
      <c r="EHF272" s="208"/>
      <c r="EHG272" s="208"/>
      <c r="EHH272" s="208"/>
      <c r="EHI272" s="208"/>
      <c r="EHJ272" s="208"/>
      <c r="EHK272" s="208"/>
      <c r="EHL272" s="208"/>
      <c r="EHM272" s="208"/>
      <c r="EHN272" s="208"/>
      <c r="EHO272" s="208"/>
      <c r="EHP272" s="208"/>
      <c r="EHQ272" s="208"/>
      <c r="EHR272" s="208"/>
      <c r="EHS272" s="208"/>
      <c r="EHT272" s="208"/>
      <c r="EHU272" s="208"/>
      <c r="EHV272" s="208"/>
      <c r="EHW272" s="208"/>
      <c r="EHX272" s="208"/>
      <c r="EHY272" s="208"/>
      <c r="EHZ272" s="208"/>
      <c r="EIA272" s="208"/>
      <c r="EIB272" s="208"/>
      <c r="EIC272" s="208"/>
      <c r="EID272" s="208"/>
      <c r="EIE272" s="208"/>
      <c r="EIF272" s="208"/>
      <c r="EIG272" s="208"/>
      <c r="EIH272" s="208"/>
      <c r="EII272" s="208"/>
      <c r="EIJ272" s="208"/>
      <c r="EIK272" s="208"/>
      <c r="EIL272" s="208"/>
      <c r="EIM272" s="208"/>
      <c r="EIN272" s="208"/>
      <c r="EIO272" s="208"/>
      <c r="EIP272" s="208"/>
      <c r="EIQ272" s="208"/>
      <c r="EIR272" s="208"/>
      <c r="EIS272" s="208"/>
      <c r="EIT272" s="208"/>
      <c r="EIU272" s="208"/>
      <c r="EIV272" s="208"/>
      <c r="EIW272" s="208"/>
      <c r="EIX272" s="208"/>
      <c r="EIY272" s="208"/>
      <c r="EIZ272" s="208"/>
      <c r="EJA272" s="208"/>
      <c r="EJB272" s="208"/>
      <c r="EJC272" s="208"/>
      <c r="EJD272" s="208"/>
      <c r="EJE272" s="208"/>
      <c r="EJF272" s="208"/>
      <c r="EJG272" s="208"/>
      <c r="EJH272" s="208"/>
      <c r="EJI272" s="208"/>
      <c r="EJJ272" s="208"/>
      <c r="EJK272" s="208"/>
      <c r="EJL272" s="208"/>
      <c r="EJM272" s="208"/>
      <c r="EJN272" s="208"/>
      <c r="EJO272" s="208"/>
      <c r="EJP272" s="208"/>
      <c r="EJQ272" s="208"/>
      <c r="EJR272" s="208"/>
      <c r="EJS272" s="208"/>
      <c r="EJT272" s="208"/>
      <c r="EJU272" s="208"/>
      <c r="EJV272" s="208"/>
      <c r="EJW272" s="208"/>
      <c r="EJX272" s="208"/>
      <c r="EJY272" s="208"/>
      <c r="EJZ272" s="208"/>
      <c r="EKA272" s="208"/>
      <c r="EKB272" s="208"/>
      <c r="EKC272" s="208"/>
      <c r="EKD272" s="208"/>
      <c r="EKE272" s="208"/>
      <c r="EKF272" s="208"/>
      <c r="EKG272" s="208"/>
      <c r="EKH272" s="208"/>
      <c r="EKI272" s="208"/>
      <c r="EKJ272" s="208"/>
      <c r="EKK272" s="208"/>
      <c r="EKL272" s="208"/>
      <c r="EKM272" s="208"/>
      <c r="EKN272" s="208"/>
      <c r="EKO272" s="208"/>
      <c r="EKP272" s="208"/>
      <c r="EKQ272" s="208"/>
      <c r="EKR272" s="208"/>
      <c r="EKS272" s="208"/>
      <c r="EKT272" s="208"/>
      <c r="EKU272" s="208"/>
      <c r="EKV272" s="208"/>
      <c r="EKW272" s="208"/>
      <c r="EKX272" s="208"/>
      <c r="EKY272" s="208"/>
      <c r="EKZ272" s="208"/>
      <c r="ELA272" s="208"/>
      <c r="ELB272" s="208"/>
      <c r="ELC272" s="208"/>
      <c r="ELD272" s="208"/>
      <c r="ELE272" s="208"/>
      <c r="ELF272" s="208"/>
      <c r="ELG272" s="208"/>
      <c r="ELH272" s="208"/>
      <c r="ELI272" s="208"/>
      <c r="ELJ272" s="208"/>
      <c r="ELK272" s="208"/>
      <c r="ELL272" s="208"/>
      <c r="ELM272" s="208"/>
      <c r="ELN272" s="208"/>
      <c r="ELO272" s="208"/>
      <c r="ELP272" s="208"/>
      <c r="ELQ272" s="208"/>
      <c r="ELR272" s="208"/>
      <c r="ELS272" s="208"/>
      <c r="ELT272" s="208"/>
      <c r="ELU272" s="208"/>
      <c r="ELV272" s="208"/>
      <c r="ELW272" s="208"/>
      <c r="ELX272" s="208"/>
      <c r="ELY272" s="208"/>
      <c r="ELZ272" s="208"/>
      <c r="EMA272" s="208"/>
      <c r="EMB272" s="208"/>
      <c r="EMC272" s="208"/>
      <c r="EMD272" s="208"/>
      <c r="EME272" s="208"/>
      <c r="EMF272" s="208"/>
      <c r="EMG272" s="208"/>
      <c r="EMH272" s="208"/>
      <c r="EMI272" s="208"/>
      <c r="EMJ272" s="208"/>
      <c r="EMK272" s="208"/>
      <c r="EML272" s="208"/>
      <c r="EMM272" s="208"/>
      <c r="EMN272" s="208"/>
      <c r="EMO272" s="208"/>
      <c r="EMP272" s="208"/>
      <c r="EMQ272" s="208"/>
      <c r="EMR272" s="208"/>
      <c r="EMS272" s="208"/>
      <c r="EMT272" s="208"/>
      <c r="EMU272" s="208"/>
      <c r="EMV272" s="208"/>
      <c r="EMW272" s="208"/>
      <c r="EMX272" s="208"/>
      <c r="EMY272" s="208"/>
      <c r="EMZ272" s="208"/>
      <c r="ENA272" s="208"/>
      <c r="ENB272" s="208"/>
      <c r="ENC272" s="208"/>
      <c r="END272" s="208"/>
      <c r="ENE272" s="208"/>
      <c r="ENF272" s="208"/>
      <c r="ENG272" s="208"/>
      <c r="ENH272" s="208"/>
      <c r="ENI272" s="208"/>
      <c r="ENJ272" s="208"/>
      <c r="ENK272" s="208"/>
      <c r="ENL272" s="208"/>
      <c r="ENM272" s="208"/>
      <c r="ENN272" s="208"/>
      <c r="ENO272" s="208"/>
      <c r="ENP272" s="208"/>
      <c r="ENQ272" s="208"/>
      <c r="ENR272" s="208"/>
      <c r="ENS272" s="208"/>
      <c r="ENT272" s="208"/>
      <c r="ENU272" s="208"/>
      <c r="ENV272" s="208"/>
      <c r="ENW272" s="208"/>
      <c r="ENX272" s="208"/>
      <c r="ENY272" s="208"/>
      <c r="ENZ272" s="208"/>
      <c r="EOA272" s="208"/>
      <c r="EOB272" s="208"/>
      <c r="EOC272" s="208"/>
      <c r="EOD272" s="208"/>
      <c r="EOE272" s="208"/>
      <c r="EOF272" s="208"/>
      <c r="EOG272" s="208"/>
      <c r="EOH272" s="208"/>
      <c r="EOI272" s="208"/>
      <c r="EOJ272" s="208"/>
      <c r="EOK272" s="208"/>
      <c r="EOL272" s="208"/>
      <c r="EOM272" s="208"/>
      <c r="EON272" s="208"/>
      <c r="EOO272" s="208"/>
      <c r="EOP272" s="208"/>
      <c r="EOQ272" s="208"/>
      <c r="EOR272" s="208"/>
      <c r="EOS272" s="208"/>
      <c r="EOT272" s="208"/>
      <c r="EOU272" s="208"/>
      <c r="EOV272" s="208"/>
      <c r="EOW272" s="208"/>
      <c r="EOX272" s="208"/>
      <c r="EOY272" s="208"/>
      <c r="EOZ272" s="208"/>
      <c r="EPA272" s="208"/>
      <c r="EPB272" s="208"/>
      <c r="EPC272" s="208"/>
      <c r="EPD272" s="208"/>
      <c r="EPE272" s="208"/>
      <c r="EPF272" s="208"/>
      <c r="EPG272" s="208"/>
      <c r="EPH272" s="208"/>
      <c r="EPI272" s="208"/>
      <c r="EPJ272" s="208"/>
      <c r="EPK272" s="208"/>
      <c r="EPL272" s="208"/>
      <c r="EPM272" s="208"/>
      <c r="EPN272" s="208"/>
      <c r="EPO272" s="208"/>
      <c r="EPP272" s="208"/>
      <c r="EPQ272" s="208"/>
      <c r="EPR272" s="208"/>
      <c r="EPS272" s="208"/>
      <c r="EPT272" s="208"/>
      <c r="EPU272" s="208"/>
      <c r="EPV272" s="208"/>
      <c r="EPW272" s="208"/>
      <c r="EPX272" s="208"/>
      <c r="EPY272" s="208"/>
      <c r="EPZ272" s="208"/>
      <c r="EQA272" s="208"/>
      <c r="EQB272" s="208"/>
      <c r="EQC272" s="208"/>
      <c r="EQD272" s="208"/>
      <c r="EQE272" s="208"/>
      <c r="EQF272" s="208"/>
      <c r="EQG272" s="208"/>
      <c r="EQH272" s="208"/>
      <c r="EQI272" s="208"/>
      <c r="EQJ272" s="208"/>
      <c r="EQK272" s="208"/>
      <c r="EQL272" s="208"/>
      <c r="EQM272" s="208"/>
      <c r="EQN272" s="208"/>
      <c r="EQO272" s="208"/>
      <c r="EQP272" s="208"/>
      <c r="EQQ272" s="208"/>
      <c r="EQR272" s="208"/>
      <c r="EQS272" s="208"/>
      <c r="EQT272" s="208"/>
      <c r="EQU272" s="208"/>
      <c r="EQV272" s="208"/>
      <c r="EQW272" s="208"/>
      <c r="EQX272" s="208"/>
      <c r="EQY272" s="208"/>
      <c r="EQZ272" s="208"/>
      <c r="ERA272" s="208"/>
      <c r="ERB272" s="208"/>
      <c r="ERC272" s="208"/>
      <c r="ERD272" s="208"/>
      <c r="ERE272" s="208"/>
      <c r="ERF272" s="208"/>
      <c r="ERG272" s="208"/>
      <c r="ERH272" s="208"/>
      <c r="ERI272" s="208"/>
      <c r="ERJ272" s="208"/>
      <c r="ERK272" s="208"/>
      <c r="ERL272" s="208"/>
      <c r="ERM272" s="208"/>
      <c r="ERN272" s="208"/>
      <c r="ERO272" s="208"/>
      <c r="ERP272" s="208"/>
      <c r="ERQ272" s="208"/>
      <c r="ERR272" s="208"/>
      <c r="ERS272" s="208"/>
      <c r="ERT272" s="208"/>
      <c r="ERU272" s="208"/>
      <c r="ERV272" s="208"/>
      <c r="ERW272" s="208"/>
      <c r="ERX272" s="208"/>
      <c r="ERY272" s="208"/>
      <c r="ERZ272" s="208"/>
      <c r="ESA272" s="208"/>
      <c r="ESB272" s="208"/>
      <c r="ESC272" s="208"/>
      <c r="ESD272" s="208"/>
      <c r="ESE272" s="208"/>
      <c r="ESF272" s="208"/>
      <c r="ESG272" s="208"/>
      <c r="ESH272" s="208"/>
      <c r="ESI272" s="208"/>
      <c r="ESJ272" s="208"/>
      <c r="ESK272" s="208"/>
      <c r="ESL272" s="208"/>
      <c r="ESM272" s="208"/>
      <c r="ESN272" s="208"/>
      <c r="ESO272" s="208"/>
      <c r="ESP272" s="208"/>
      <c r="ESQ272" s="208"/>
      <c r="ESR272" s="208"/>
      <c r="ESS272" s="208"/>
      <c r="EST272" s="208"/>
      <c r="ESU272" s="208"/>
      <c r="ESV272" s="208"/>
      <c r="ESW272" s="208"/>
      <c r="ESX272" s="208"/>
      <c r="ESY272" s="208"/>
      <c r="ESZ272" s="208"/>
      <c r="ETA272" s="208"/>
      <c r="ETB272" s="208"/>
      <c r="ETC272" s="208"/>
      <c r="ETD272" s="208"/>
      <c r="ETE272" s="208"/>
      <c r="ETF272" s="208"/>
      <c r="ETG272" s="208"/>
      <c r="ETH272" s="208"/>
      <c r="ETI272" s="208"/>
      <c r="ETJ272" s="208"/>
      <c r="ETK272" s="208"/>
      <c r="ETL272" s="208"/>
      <c r="ETM272" s="208"/>
      <c r="ETN272" s="208"/>
      <c r="ETO272" s="208"/>
      <c r="ETP272" s="208"/>
      <c r="ETQ272" s="208"/>
      <c r="ETR272" s="208"/>
      <c r="ETS272" s="208"/>
      <c r="ETT272" s="208"/>
      <c r="ETU272" s="208"/>
      <c r="ETV272" s="208"/>
      <c r="ETW272" s="208"/>
      <c r="ETX272" s="208"/>
      <c r="ETY272" s="208"/>
      <c r="ETZ272" s="208"/>
      <c r="EUA272" s="208"/>
      <c r="EUB272" s="208"/>
      <c r="EUC272" s="208"/>
      <c r="EUD272" s="208"/>
      <c r="EUE272" s="208"/>
      <c r="EUF272" s="208"/>
      <c r="EUG272" s="208"/>
      <c r="EUH272" s="208"/>
      <c r="EUI272" s="208"/>
      <c r="EUJ272" s="208"/>
      <c r="EUK272" s="208"/>
      <c r="EUL272" s="208"/>
      <c r="EUM272" s="208"/>
      <c r="EUN272" s="208"/>
      <c r="EUO272" s="208"/>
      <c r="EUP272" s="208"/>
      <c r="EUQ272" s="208"/>
      <c r="EUR272" s="208"/>
      <c r="EUS272" s="208"/>
      <c r="EUT272" s="208"/>
      <c r="EUU272" s="208"/>
      <c r="EUV272" s="208"/>
      <c r="EUW272" s="208"/>
      <c r="EUX272" s="208"/>
      <c r="EUY272" s="208"/>
      <c r="EUZ272" s="208"/>
      <c r="EVA272" s="208"/>
      <c r="EVB272" s="208"/>
      <c r="EVC272" s="208"/>
      <c r="EVD272" s="208"/>
      <c r="EVE272" s="208"/>
      <c r="EVF272" s="208"/>
      <c r="EVG272" s="208"/>
      <c r="EVH272" s="208"/>
      <c r="EVI272" s="208"/>
      <c r="EVJ272" s="208"/>
      <c r="EVK272" s="208"/>
      <c r="EVL272" s="208"/>
      <c r="EVM272" s="208"/>
      <c r="EVN272" s="208"/>
      <c r="EVO272" s="208"/>
      <c r="EVP272" s="208"/>
      <c r="EVQ272" s="208"/>
      <c r="EVR272" s="208"/>
      <c r="EVS272" s="208"/>
      <c r="EVT272" s="208"/>
      <c r="EVU272" s="208"/>
      <c r="EVV272" s="208"/>
      <c r="EVW272" s="208"/>
      <c r="EVX272" s="208"/>
      <c r="EVY272" s="208"/>
      <c r="EVZ272" s="208"/>
      <c r="EWA272" s="208"/>
      <c r="EWB272" s="208"/>
      <c r="EWC272" s="208"/>
      <c r="EWD272" s="208"/>
      <c r="EWE272" s="208"/>
      <c r="EWF272" s="208"/>
      <c r="EWG272" s="208"/>
      <c r="EWH272" s="208"/>
      <c r="EWI272" s="208"/>
      <c r="EWJ272" s="208"/>
      <c r="EWK272" s="208"/>
      <c r="EWL272" s="208"/>
      <c r="EWM272" s="208"/>
      <c r="EWN272" s="208"/>
      <c r="EWO272" s="208"/>
      <c r="EWP272" s="208"/>
      <c r="EWQ272" s="208"/>
      <c r="EWR272" s="208"/>
      <c r="EWS272" s="208"/>
      <c r="EWT272" s="208"/>
      <c r="EWU272" s="208"/>
      <c r="EWV272" s="208"/>
      <c r="EWW272" s="208"/>
      <c r="EWX272" s="208"/>
      <c r="EWY272" s="208"/>
      <c r="EWZ272" s="208"/>
      <c r="EXA272" s="208"/>
      <c r="EXB272" s="208"/>
      <c r="EXC272" s="208"/>
      <c r="EXD272" s="208"/>
      <c r="EXE272" s="208"/>
      <c r="EXF272" s="208"/>
      <c r="EXG272" s="208"/>
      <c r="EXH272" s="208"/>
      <c r="EXI272" s="208"/>
      <c r="EXJ272" s="208"/>
      <c r="EXK272" s="208"/>
      <c r="EXL272" s="208"/>
      <c r="EXM272" s="208"/>
      <c r="EXN272" s="208"/>
      <c r="EXO272" s="208"/>
      <c r="EXP272" s="208"/>
      <c r="EXQ272" s="208"/>
      <c r="EXR272" s="208"/>
      <c r="EXS272" s="208"/>
      <c r="EXT272" s="208"/>
      <c r="EXU272" s="208"/>
      <c r="EXV272" s="208"/>
      <c r="EXW272" s="208"/>
      <c r="EXX272" s="208"/>
      <c r="EXY272" s="208"/>
      <c r="EXZ272" s="208"/>
      <c r="EYA272" s="208"/>
      <c r="EYB272" s="208"/>
      <c r="EYC272" s="208"/>
      <c r="EYD272" s="208"/>
      <c r="EYE272" s="208"/>
      <c r="EYF272" s="208"/>
      <c r="EYG272" s="208"/>
      <c r="EYH272" s="208"/>
      <c r="EYI272" s="208"/>
      <c r="EYJ272" s="208"/>
      <c r="EYK272" s="208"/>
      <c r="EYL272" s="208"/>
      <c r="EYM272" s="208"/>
      <c r="EYN272" s="208"/>
      <c r="EYO272" s="208"/>
      <c r="EYP272" s="208"/>
      <c r="EYQ272" s="208"/>
      <c r="EYR272" s="208"/>
      <c r="EYS272" s="208"/>
      <c r="EYT272" s="208"/>
      <c r="EYU272" s="208"/>
      <c r="EYV272" s="208"/>
      <c r="EYW272" s="208"/>
      <c r="EYX272" s="208"/>
      <c r="EYY272" s="208"/>
      <c r="EYZ272" s="208"/>
      <c r="EZA272" s="208"/>
      <c r="EZB272" s="208"/>
      <c r="EZC272" s="208"/>
      <c r="EZD272" s="208"/>
      <c r="EZE272" s="208"/>
      <c r="EZF272" s="208"/>
      <c r="EZG272" s="208"/>
      <c r="EZH272" s="208"/>
      <c r="EZI272" s="208"/>
      <c r="EZJ272" s="208"/>
      <c r="EZK272" s="208"/>
      <c r="EZL272" s="208"/>
      <c r="EZM272" s="208"/>
      <c r="EZN272" s="208"/>
      <c r="EZO272" s="208"/>
      <c r="EZP272" s="208"/>
      <c r="EZQ272" s="208"/>
      <c r="EZR272" s="208"/>
      <c r="EZS272" s="208"/>
      <c r="EZT272" s="208"/>
      <c r="EZU272" s="208"/>
      <c r="EZV272" s="208"/>
      <c r="EZW272" s="208"/>
      <c r="EZX272" s="208"/>
      <c r="EZY272" s="208"/>
      <c r="EZZ272" s="208"/>
      <c r="FAA272" s="208"/>
      <c r="FAB272" s="208"/>
      <c r="FAC272" s="208"/>
      <c r="FAD272" s="208"/>
      <c r="FAE272" s="208"/>
      <c r="FAF272" s="208"/>
      <c r="FAG272" s="208"/>
      <c r="FAH272" s="208"/>
      <c r="FAI272" s="208"/>
      <c r="FAJ272" s="208"/>
      <c r="FAK272" s="208"/>
      <c r="FAL272" s="208"/>
      <c r="FAM272" s="208"/>
      <c r="FAN272" s="208"/>
      <c r="FAO272" s="208"/>
      <c r="FAP272" s="208"/>
      <c r="FAQ272" s="208"/>
      <c r="FAR272" s="208"/>
      <c r="FAS272" s="208"/>
      <c r="FAT272" s="208"/>
      <c r="FAU272" s="208"/>
      <c r="FAV272" s="208"/>
      <c r="FAW272" s="208"/>
      <c r="FAX272" s="208"/>
      <c r="FAY272" s="208"/>
      <c r="FAZ272" s="208"/>
      <c r="FBA272" s="208"/>
      <c r="FBB272" s="208"/>
      <c r="FBC272" s="208"/>
      <c r="FBD272" s="208"/>
      <c r="FBE272" s="208"/>
      <c r="FBF272" s="208"/>
      <c r="FBG272" s="208"/>
      <c r="FBH272" s="208"/>
      <c r="FBI272" s="208"/>
      <c r="FBJ272" s="208"/>
      <c r="FBK272" s="208"/>
      <c r="FBL272" s="208"/>
      <c r="FBM272" s="208"/>
      <c r="FBN272" s="208"/>
      <c r="FBO272" s="208"/>
      <c r="FBP272" s="208"/>
      <c r="FBQ272" s="208"/>
      <c r="FBR272" s="208"/>
      <c r="FBS272" s="208"/>
      <c r="FBT272" s="208"/>
      <c r="FBU272" s="208"/>
      <c r="FBV272" s="208"/>
      <c r="FBW272" s="208"/>
      <c r="FBX272" s="208"/>
      <c r="FBY272" s="208"/>
      <c r="FBZ272" s="208"/>
      <c r="FCA272" s="208"/>
      <c r="FCB272" s="208"/>
      <c r="FCC272" s="208"/>
      <c r="FCD272" s="208"/>
      <c r="FCE272" s="208"/>
      <c r="FCF272" s="208"/>
      <c r="FCG272" s="208"/>
      <c r="FCH272" s="208"/>
      <c r="FCI272" s="208"/>
      <c r="FCJ272" s="208"/>
      <c r="FCK272" s="208"/>
      <c r="FCL272" s="208"/>
      <c r="FCM272" s="208"/>
      <c r="FCN272" s="208"/>
      <c r="FCO272" s="208"/>
      <c r="FCP272" s="208"/>
      <c r="FCQ272" s="208"/>
      <c r="FCR272" s="208"/>
      <c r="FCS272" s="208"/>
      <c r="FCT272" s="208"/>
      <c r="FCU272" s="208"/>
      <c r="FCV272" s="208"/>
      <c r="FCW272" s="208"/>
      <c r="FCX272" s="208"/>
      <c r="FCY272" s="208"/>
      <c r="FCZ272" s="208"/>
      <c r="FDA272" s="208"/>
      <c r="FDB272" s="208"/>
      <c r="FDC272" s="208"/>
      <c r="FDD272" s="208"/>
      <c r="FDE272" s="208"/>
      <c r="FDF272" s="208"/>
      <c r="FDG272" s="208"/>
      <c r="FDH272" s="208"/>
      <c r="FDI272" s="208"/>
      <c r="FDJ272" s="208"/>
      <c r="FDK272" s="208"/>
      <c r="FDL272" s="208"/>
      <c r="FDM272" s="208"/>
      <c r="FDN272" s="208"/>
      <c r="FDO272" s="208"/>
      <c r="FDP272" s="208"/>
      <c r="FDQ272" s="208"/>
      <c r="FDR272" s="208"/>
      <c r="FDS272" s="208"/>
      <c r="FDT272" s="208"/>
      <c r="FDU272" s="208"/>
      <c r="FDV272" s="208"/>
      <c r="FDW272" s="208"/>
      <c r="FDX272" s="208"/>
      <c r="FDY272" s="208"/>
      <c r="FDZ272" s="208"/>
      <c r="FEA272" s="208"/>
      <c r="FEB272" s="208"/>
      <c r="FEC272" s="208"/>
      <c r="FED272" s="208"/>
      <c r="FEE272" s="208"/>
      <c r="FEF272" s="208"/>
      <c r="FEG272" s="208"/>
      <c r="FEH272" s="208"/>
      <c r="FEI272" s="208"/>
      <c r="FEJ272" s="208"/>
      <c r="FEK272" s="208"/>
      <c r="FEL272" s="208"/>
      <c r="FEM272" s="208"/>
      <c r="FEN272" s="208"/>
      <c r="FEO272" s="208"/>
      <c r="FEP272" s="208"/>
      <c r="FEQ272" s="208"/>
      <c r="FER272" s="208"/>
      <c r="FES272" s="208"/>
      <c r="FET272" s="208"/>
      <c r="FEU272" s="208"/>
      <c r="FEV272" s="208"/>
      <c r="FEW272" s="208"/>
      <c r="FEX272" s="208"/>
      <c r="FEY272" s="208"/>
      <c r="FEZ272" s="208"/>
      <c r="FFA272" s="208"/>
      <c r="FFB272" s="208"/>
      <c r="FFC272" s="208"/>
      <c r="FFD272" s="208"/>
      <c r="FFE272" s="208"/>
      <c r="FFF272" s="208"/>
      <c r="FFG272" s="208"/>
      <c r="FFH272" s="208"/>
      <c r="FFI272" s="208"/>
      <c r="FFJ272" s="208"/>
      <c r="FFK272" s="208"/>
      <c r="FFL272" s="208"/>
      <c r="FFM272" s="208"/>
      <c r="FFN272" s="208"/>
      <c r="FFO272" s="208"/>
      <c r="FFP272" s="208"/>
      <c r="FFQ272" s="208"/>
      <c r="FFR272" s="208"/>
      <c r="FFS272" s="208"/>
      <c r="FFT272" s="208"/>
      <c r="FFU272" s="208"/>
      <c r="FFV272" s="208"/>
      <c r="FFW272" s="208"/>
      <c r="FFX272" s="208"/>
      <c r="FFY272" s="208"/>
      <c r="FFZ272" s="208"/>
      <c r="FGA272" s="208"/>
      <c r="FGB272" s="208"/>
      <c r="FGC272" s="208"/>
      <c r="FGD272" s="208"/>
      <c r="FGE272" s="208"/>
      <c r="FGF272" s="208"/>
      <c r="FGG272" s="208"/>
      <c r="FGH272" s="208"/>
      <c r="FGI272" s="208"/>
      <c r="FGJ272" s="208"/>
      <c r="FGK272" s="208"/>
      <c r="FGL272" s="208"/>
      <c r="FGM272" s="208"/>
      <c r="FGN272" s="208"/>
      <c r="FGO272" s="208"/>
      <c r="FGP272" s="208"/>
      <c r="FGQ272" s="208"/>
      <c r="FGR272" s="208"/>
      <c r="FGS272" s="208"/>
      <c r="FGT272" s="208"/>
      <c r="FGU272" s="208"/>
      <c r="FGV272" s="208"/>
      <c r="FGW272" s="208"/>
      <c r="FGX272" s="208"/>
      <c r="FGY272" s="208"/>
      <c r="FGZ272" s="208"/>
      <c r="FHA272" s="208"/>
      <c r="FHB272" s="208"/>
      <c r="FHC272" s="208"/>
      <c r="FHD272" s="208"/>
      <c r="FHE272" s="208"/>
      <c r="FHF272" s="208"/>
      <c r="FHG272" s="208"/>
      <c r="FHH272" s="208"/>
      <c r="FHI272" s="208"/>
      <c r="FHJ272" s="208"/>
      <c r="FHK272" s="208"/>
      <c r="FHL272" s="208"/>
      <c r="FHM272" s="208"/>
      <c r="FHN272" s="208"/>
      <c r="FHO272" s="208"/>
      <c r="FHP272" s="208"/>
      <c r="FHQ272" s="208"/>
      <c r="FHR272" s="208"/>
      <c r="FHS272" s="208"/>
      <c r="FHT272" s="208"/>
      <c r="FHU272" s="208"/>
      <c r="FHV272" s="208"/>
      <c r="FHW272" s="208"/>
      <c r="FHX272" s="208"/>
      <c r="FHY272" s="208"/>
      <c r="FHZ272" s="208"/>
      <c r="FIA272" s="208"/>
      <c r="FIB272" s="208"/>
      <c r="FIC272" s="208"/>
      <c r="FID272" s="208"/>
      <c r="FIE272" s="208"/>
      <c r="FIF272" s="208"/>
      <c r="FIG272" s="208"/>
      <c r="FIH272" s="208"/>
      <c r="FII272" s="208"/>
      <c r="FIJ272" s="208"/>
      <c r="FIK272" s="208"/>
      <c r="FIL272" s="208"/>
      <c r="FIM272" s="208"/>
      <c r="FIN272" s="208"/>
      <c r="FIO272" s="208"/>
      <c r="FIP272" s="208"/>
      <c r="FIQ272" s="208"/>
      <c r="FIR272" s="208"/>
      <c r="FIS272" s="208"/>
      <c r="FIT272" s="208"/>
      <c r="FIU272" s="208"/>
      <c r="FIV272" s="208"/>
      <c r="FIW272" s="208"/>
      <c r="FIX272" s="208"/>
      <c r="FIY272" s="208"/>
      <c r="FIZ272" s="208"/>
      <c r="FJA272" s="208"/>
      <c r="FJB272" s="208"/>
      <c r="FJC272" s="208"/>
      <c r="FJD272" s="208"/>
      <c r="FJE272" s="208"/>
      <c r="FJF272" s="208"/>
      <c r="FJG272" s="208"/>
      <c r="FJH272" s="208"/>
      <c r="FJI272" s="208"/>
      <c r="FJJ272" s="208"/>
      <c r="FJK272" s="208"/>
      <c r="FJL272" s="208"/>
      <c r="FJM272" s="208"/>
      <c r="FJN272" s="208"/>
      <c r="FJO272" s="208"/>
      <c r="FJP272" s="208"/>
      <c r="FJQ272" s="208"/>
      <c r="FJR272" s="208"/>
      <c r="FJS272" s="208"/>
      <c r="FJT272" s="208"/>
      <c r="FJU272" s="208"/>
      <c r="FJV272" s="208"/>
      <c r="FJW272" s="208"/>
      <c r="FJX272" s="208"/>
      <c r="FJY272" s="208"/>
      <c r="FJZ272" s="208"/>
      <c r="FKA272" s="208"/>
      <c r="FKB272" s="208"/>
      <c r="FKC272" s="208"/>
      <c r="FKD272" s="208"/>
      <c r="FKE272" s="208"/>
      <c r="FKF272" s="208"/>
      <c r="FKG272" s="208"/>
      <c r="FKH272" s="208"/>
      <c r="FKI272" s="208"/>
      <c r="FKJ272" s="208"/>
      <c r="FKK272" s="208"/>
      <c r="FKL272" s="208"/>
      <c r="FKM272" s="208"/>
      <c r="FKN272" s="208"/>
      <c r="FKO272" s="208"/>
      <c r="FKP272" s="208"/>
      <c r="FKQ272" s="208"/>
      <c r="FKR272" s="208"/>
      <c r="FKS272" s="208"/>
      <c r="FKT272" s="208"/>
      <c r="FKU272" s="208"/>
      <c r="FKV272" s="208"/>
      <c r="FKW272" s="208"/>
      <c r="FKX272" s="208"/>
      <c r="FKY272" s="208"/>
      <c r="FKZ272" s="208"/>
      <c r="FLA272" s="208"/>
      <c r="FLB272" s="208"/>
      <c r="FLC272" s="208"/>
      <c r="FLD272" s="208"/>
      <c r="FLE272" s="208"/>
      <c r="FLF272" s="208"/>
      <c r="FLG272" s="208"/>
      <c r="FLH272" s="208"/>
      <c r="FLI272" s="208"/>
      <c r="FLJ272" s="208"/>
      <c r="FLK272" s="208"/>
      <c r="FLL272" s="208"/>
      <c r="FLM272" s="208"/>
      <c r="FLN272" s="208"/>
      <c r="FLO272" s="208"/>
      <c r="FLP272" s="208"/>
      <c r="FLQ272" s="208"/>
      <c r="FLR272" s="208"/>
      <c r="FLS272" s="208"/>
      <c r="FLT272" s="208"/>
      <c r="FLU272" s="208"/>
      <c r="FLV272" s="208"/>
      <c r="FLW272" s="208"/>
      <c r="FLX272" s="208"/>
      <c r="FLY272" s="208"/>
      <c r="FLZ272" s="208"/>
      <c r="FMA272" s="208"/>
      <c r="FMB272" s="208"/>
      <c r="FMC272" s="208"/>
      <c r="FMD272" s="208"/>
      <c r="FME272" s="208"/>
      <c r="FMF272" s="208"/>
      <c r="FMG272" s="208"/>
      <c r="FMH272" s="208"/>
      <c r="FMI272" s="208"/>
      <c r="FMJ272" s="208"/>
      <c r="FMK272" s="208"/>
      <c r="FML272" s="208"/>
      <c r="FMM272" s="208"/>
      <c r="FMN272" s="208"/>
      <c r="FMO272" s="208"/>
      <c r="FMP272" s="208"/>
      <c r="FMQ272" s="208"/>
      <c r="FMR272" s="208"/>
      <c r="FMS272" s="208"/>
      <c r="FMT272" s="208"/>
      <c r="FMU272" s="208"/>
      <c r="FMV272" s="208"/>
      <c r="FMW272" s="208"/>
      <c r="FMX272" s="208"/>
      <c r="FMY272" s="208"/>
      <c r="FMZ272" s="208"/>
      <c r="FNA272" s="208"/>
      <c r="FNB272" s="208"/>
      <c r="FNC272" s="208"/>
      <c r="FND272" s="208"/>
      <c r="FNE272" s="208"/>
      <c r="FNF272" s="208"/>
      <c r="FNG272" s="208"/>
      <c r="FNH272" s="208"/>
      <c r="FNI272" s="208"/>
      <c r="FNJ272" s="208"/>
      <c r="FNK272" s="208"/>
      <c r="FNL272" s="208"/>
      <c r="FNM272" s="208"/>
      <c r="FNN272" s="208"/>
      <c r="FNO272" s="208"/>
      <c r="FNP272" s="208"/>
      <c r="FNQ272" s="208"/>
      <c r="FNR272" s="208"/>
      <c r="FNS272" s="208"/>
      <c r="FNT272" s="208"/>
      <c r="FNU272" s="208"/>
      <c r="FNV272" s="208"/>
      <c r="FNW272" s="208"/>
      <c r="FNX272" s="208"/>
      <c r="FNY272" s="208"/>
      <c r="FNZ272" s="208"/>
      <c r="FOA272" s="208"/>
      <c r="FOB272" s="208"/>
      <c r="FOC272" s="208"/>
      <c r="FOD272" s="208"/>
      <c r="FOE272" s="208"/>
      <c r="FOF272" s="208"/>
      <c r="FOG272" s="208"/>
      <c r="FOH272" s="208"/>
      <c r="FOI272" s="208"/>
      <c r="FOJ272" s="208"/>
      <c r="FOK272" s="208"/>
      <c r="FOL272" s="208"/>
      <c r="FOM272" s="208"/>
      <c r="FON272" s="208"/>
      <c r="FOO272" s="208"/>
      <c r="FOP272" s="208"/>
      <c r="FOQ272" s="208"/>
      <c r="FOR272" s="208"/>
      <c r="FOS272" s="208"/>
      <c r="FOT272" s="208"/>
      <c r="FOU272" s="208"/>
      <c r="FOV272" s="208"/>
      <c r="FOW272" s="208"/>
      <c r="FOX272" s="208"/>
      <c r="FOY272" s="208"/>
      <c r="FOZ272" s="208"/>
      <c r="FPA272" s="208"/>
      <c r="FPB272" s="208"/>
      <c r="FPC272" s="208"/>
      <c r="FPD272" s="208"/>
      <c r="FPE272" s="208"/>
      <c r="FPF272" s="208"/>
      <c r="FPG272" s="208"/>
      <c r="FPH272" s="208"/>
      <c r="FPI272" s="208"/>
      <c r="FPJ272" s="208"/>
      <c r="FPK272" s="208"/>
      <c r="FPL272" s="208"/>
      <c r="FPM272" s="208"/>
      <c r="FPN272" s="208"/>
      <c r="FPO272" s="208"/>
      <c r="FPP272" s="208"/>
      <c r="FPQ272" s="208"/>
      <c r="FPR272" s="208"/>
      <c r="FPS272" s="208"/>
      <c r="FPT272" s="208"/>
      <c r="FPU272" s="208"/>
      <c r="FPV272" s="208"/>
      <c r="FPW272" s="208"/>
      <c r="FPX272" s="208"/>
      <c r="FPY272" s="208"/>
      <c r="FPZ272" s="208"/>
      <c r="FQA272" s="208"/>
      <c r="FQB272" s="208"/>
      <c r="FQC272" s="208"/>
      <c r="FQD272" s="208"/>
      <c r="FQE272" s="208"/>
      <c r="FQF272" s="208"/>
      <c r="FQG272" s="208"/>
      <c r="FQH272" s="208"/>
      <c r="FQI272" s="208"/>
      <c r="FQJ272" s="208"/>
      <c r="FQK272" s="208"/>
      <c r="FQL272" s="208"/>
      <c r="FQM272" s="208"/>
      <c r="FQN272" s="208"/>
      <c r="FQO272" s="208"/>
      <c r="FQP272" s="208"/>
      <c r="FQQ272" s="208"/>
      <c r="FQR272" s="208"/>
      <c r="FQS272" s="208"/>
      <c r="FQT272" s="208"/>
      <c r="FQU272" s="208"/>
      <c r="FQV272" s="208"/>
      <c r="FQW272" s="208"/>
      <c r="FQX272" s="208"/>
      <c r="FQY272" s="208"/>
      <c r="FQZ272" s="208"/>
      <c r="FRA272" s="208"/>
      <c r="FRB272" s="208"/>
      <c r="FRC272" s="208"/>
      <c r="FRD272" s="208"/>
      <c r="FRE272" s="208"/>
      <c r="FRF272" s="208"/>
      <c r="FRG272" s="208"/>
      <c r="FRH272" s="208"/>
      <c r="FRI272" s="208"/>
      <c r="FRJ272" s="208"/>
      <c r="FRK272" s="208"/>
      <c r="FRL272" s="208"/>
      <c r="FRM272" s="208"/>
      <c r="FRN272" s="208"/>
      <c r="FRO272" s="208"/>
      <c r="FRP272" s="208"/>
      <c r="FRQ272" s="208"/>
      <c r="FRR272" s="208"/>
      <c r="FRS272" s="208"/>
      <c r="FRT272" s="208"/>
      <c r="FRU272" s="208"/>
      <c r="FRV272" s="208"/>
      <c r="FRW272" s="208"/>
      <c r="FRX272" s="208"/>
      <c r="FRY272" s="208"/>
      <c r="FRZ272" s="208"/>
      <c r="FSA272" s="208"/>
      <c r="FSB272" s="208"/>
      <c r="FSC272" s="208"/>
      <c r="FSD272" s="208"/>
      <c r="FSE272" s="208"/>
      <c r="FSF272" s="208"/>
      <c r="FSG272" s="208"/>
      <c r="FSH272" s="208"/>
      <c r="FSI272" s="208"/>
      <c r="FSJ272" s="208"/>
      <c r="FSK272" s="208"/>
      <c r="FSL272" s="208"/>
      <c r="FSM272" s="208"/>
      <c r="FSN272" s="208"/>
      <c r="FSO272" s="208"/>
      <c r="FSP272" s="208"/>
      <c r="FSQ272" s="208"/>
      <c r="FSR272" s="208"/>
      <c r="FSS272" s="208"/>
      <c r="FST272" s="208"/>
      <c r="FSU272" s="208"/>
      <c r="FSV272" s="208"/>
      <c r="FSW272" s="208"/>
      <c r="FSX272" s="208"/>
      <c r="FSY272" s="208"/>
      <c r="FSZ272" s="208"/>
      <c r="FTA272" s="208"/>
      <c r="FTB272" s="208"/>
      <c r="FTC272" s="208"/>
      <c r="FTD272" s="208"/>
      <c r="FTE272" s="208"/>
      <c r="FTF272" s="208"/>
      <c r="FTG272" s="208"/>
      <c r="FTH272" s="208"/>
      <c r="FTI272" s="208"/>
      <c r="FTJ272" s="208"/>
      <c r="FTK272" s="208"/>
      <c r="FTL272" s="208"/>
      <c r="FTM272" s="208"/>
      <c r="FTN272" s="208"/>
      <c r="FTO272" s="208"/>
      <c r="FTP272" s="208"/>
      <c r="FTQ272" s="208"/>
      <c r="FTR272" s="208"/>
      <c r="FTS272" s="208"/>
      <c r="FTT272" s="208"/>
      <c r="FTU272" s="208"/>
      <c r="FTV272" s="208"/>
      <c r="FTW272" s="208"/>
      <c r="FTX272" s="208"/>
      <c r="FTY272" s="208"/>
      <c r="FTZ272" s="208"/>
      <c r="FUA272" s="208"/>
      <c r="FUB272" s="208"/>
      <c r="FUC272" s="208"/>
      <c r="FUD272" s="208"/>
      <c r="FUE272" s="208"/>
      <c r="FUF272" s="208"/>
      <c r="FUG272" s="208"/>
      <c r="FUH272" s="208"/>
      <c r="FUI272" s="208"/>
      <c r="FUJ272" s="208"/>
      <c r="FUK272" s="208"/>
      <c r="FUL272" s="208"/>
      <c r="FUM272" s="208"/>
      <c r="FUN272" s="208"/>
      <c r="FUO272" s="208"/>
      <c r="FUP272" s="208"/>
      <c r="FUQ272" s="208"/>
      <c r="FUR272" s="208"/>
      <c r="FUS272" s="208"/>
      <c r="FUT272" s="208"/>
      <c r="FUU272" s="208"/>
      <c r="FUV272" s="208"/>
      <c r="FUW272" s="208"/>
      <c r="FUX272" s="208"/>
      <c r="FUY272" s="208"/>
      <c r="FUZ272" s="208"/>
      <c r="FVA272" s="208"/>
      <c r="FVB272" s="208"/>
      <c r="FVC272" s="208"/>
      <c r="FVD272" s="208"/>
      <c r="FVE272" s="208"/>
      <c r="FVF272" s="208"/>
      <c r="FVG272" s="208"/>
      <c r="FVH272" s="208"/>
      <c r="FVI272" s="208"/>
      <c r="FVJ272" s="208"/>
      <c r="FVK272" s="208"/>
      <c r="FVL272" s="208"/>
      <c r="FVM272" s="208"/>
      <c r="FVN272" s="208"/>
      <c r="FVO272" s="208"/>
      <c r="FVP272" s="208"/>
      <c r="FVQ272" s="208"/>
      <c r="FVR272" s="208"/>
      <c r="FVS272" s="208"/>
      <c r="FVT272" s="208"/>
      <c r="FVU272" s="208"/>
      <c r="FVV272" s="208"/>
      <c r="FVW272" s="208"/>
      <c r="FVX272" s="208"/>
      <c r="FVY272" s="208"/>
      <c r="FVZ272" s="208"/>
      <c r="FWA272" s="208"/>
      <c r="FWB272" s="208"/>
      <c r="FWC272" s="208"/>
      <c r="FWD272" s="208"/>
      <c r="FWE272" s="208"/>
      <c r="FWF272" s="208"/>
      <c r="FWG272" s="208"/>
      <c r="FWH272" s="208"/>
      <c r="FWI272" s="208"/>
      <c r="FWJ272" s="208"/>
      <c r="FWK272" s="208"/>
      <c r="FWL272" s="208"/>
      <c r="FWM272" s="208"/>
      <c r="FWN272" s="208"/>
      <c r="FWO272" s="208"/>
      <c r="FWP272" s="208"/>
      <c r="FWQ272" s="208"/>
      <c r="FWR272" s="208"/>
      <c r="FWS272" s="208"/>
      <c r="FWT272" s="208"/>
      <c r="FWU272" s="208"/>
      <c r="FWV272" s="208"/>
      <c r="FWW272" s="208"/>
      <c r="FWX272" s="208"/>
      <c r="FWY272" s="208"/>
      <c r="FWZ272" s="208"/>
      <c r="FXA272" s="208"/>
      <c r="FXB272" s="208"/>
      <c r="FXC272" s="208"/>
      <c r="FXD272" s="208"/>
      <c r="FXE272" s="208"/>
      <c r="FXF272" s="208"/>
      <c r="FXG272" s="208"/>
      <c r="FXH272" s="208"/>
      <c r="FXI272" s="208"/>
      <c r="FXJ272" s="208"/>
      <c r="FXK272" s="208"/>
      <c r="FXL272" s="208"/>
      <c r="FXM272" s="208"/>
      <c r="FXN272" s="208"/>
      <c r="FXO272" s="208"/>
      <c r="FXP272" s="208"/>
      <c r="FXQ272" s="208"/>
      <c r="FXR272" s="208"/>
      <c r="FXS272" s="208"/>
      <c r="FXT272" s="208"/>
      <c r="FXU272" s="208"/>
      <c r="FXV272" s="208"/>
      <c r="FXW272" s="208"/>
      <c r="FXX272" s="208"/>
      <c r="FXY272" s="208"/>
      <c r="FXZ272" s="208"/>
      <c r="FYA272" s="208"/>
      <c r="FYB272" s="208"/>
      <c r="FYC272" s="208"/>
      <c r="FYD272" s="208"/>
      <c r="FYE272" s="208"/>
      <c r="FYF272" s="208"/>
      <c r="FYG272" s="208"/>
      <c r="FYH272" s="208"/>
      <c r="FYI272" s="208"/>
      <c r="FYJ272" s="208"/>
      <c r="FYK272" s="208"/>
      <c r="FYL272" s="208"/>
      <c r="FYM272" s="208"/>
      <c r="FYN272" s="208"/>
      <c r="FYO272" s="208"/>
      <c r="FYP272" s="208"/>
      <c r="FYQ272" s="208"/>
      <c r="FYR272" s="208"/>
      <c r="FYS272" s="208"/>
      <c r="FYT272" s="208"/>
      <c r="FYU272" s="208"/>
      <c r="FYV272" s="208"/>
      <c r="FYW272" s="208"/>
      <c r="FYX272" s="208"/>
      <c r="FYY272" s="208"/>
      <c r="FYZ272" s="208"/>
      <c r="FZA272" s="208"/>
      <c r="FZB272" s="208"/>
      <c r="FZC272" s="208"/>
      <c r="FZD272" s="208"/>
      <c r="FZE272" s="208"/>
      <c r="FZF272" s="208"/>
      <c r="FZG272" s="208"/>
      <c r="FZH272" s="208"/>
      <c r="FZI272" s="208"/>
      <c r="FZJ272" s="208"/>
      <c r="FZK272" s="208"/>
      <c r="FZL272" s="208"/>
      <c r="FZM272" s="208"/>
      <c r="FZN272" s="208"/>
      <c r="FZO272" s="208"/>
      <c r="FZP272" s="208"/>
      <c r="FZQ272" s="208"/>
      <c r="FZR272" s="208"/>
      <c r="FZS272" s="208"/>
      <c r="FZT272" s="208"/>
      <c r="FZU272" s="208"/>
      <c r="FZV272" s="208"/>
      <c r="FZW272" s="208"/>
      <c r="FZX272" s="208"/>
      <c r="FZY272" s="208"/>
      <c r="FZZ272" s="208"/>
      <c r="GAA272" s="208"/>
      <c r="GAB272" s="208"/>
      <c r="GAC272" s="208"/>
      <c r="GAD272" s="208"/>
      <c r="GAE272" s="208"/>
      <c r="GAF272" s="208"/>
      <c r="GAG272" s="208"/>
      <c r="GAH272" s="208"/>
      <c r="GAI272" s="208"/>
      <c r="GAJ272" s="208"/>
      <c r="GAK272" s="208"/>
      <c r="GAL272" s="208"/>
      <c r="GAM272" s="208"/>
      <c r="GAN272" s="208"/>
      <c r="GAO272" s="208"/>
      <c r="GAP272" s="208"/>
      <c r="GAQ272" s="208"/>
      <c r="GAR272" s="208"/>
      <c r="GAS272" s="208"/>
      <c r="GAT272" s="208"/>
      <c r="GAU272" s="208"/>
      <c r="GAV272" s="208"/>
      <c r="GAW272" s="208"/>
      <c r="GAX272" s="208"/>
      <c r="GAY272" s="208"/>
      <c r="GAZ272" s="208"/>
      <c r="GBA272" s="208"/>
      <c r="GBB272" s="208"/>
      <c r="GBC272" s="208"/>
      <c r="GBD272" s="208"/>
      <c r="GBE272" s="208"/>
      <c r="GBF272" s="208"/>
      <c r="GBG272" s="208"/>
      <c r="GBH272" s="208"/>
      <c r="GBI272" s="208"/>
      <c r="GBJ272" s="208"/>
      <c r="GBK272" s="208"/>
      <c r="GBL272" s="208"/>
      <c r="GBM272" s="208"/>
      <c r="GBN272" s="208"/>
      <c r="GBO272" s="208"/>
      <c r="GBP272" s="208"/>
      <c r="GBQ272" s="208"/>
      <c r="GBR272" s="208"/>
      <c r="GBS272" s="208"/>
      <c r="GBT272" s="208"/>
      <c r="GBU272" s="208"/>
      <c r="GBV272" s="208"/>
      <c r="GBW272" s="208"/>
      <c r="GBX272" s="208"/>
      <c r="GBY272" s="208"/>
      <c r="GBZ272" s="208"/>
      <c r="GCA272" s="208"/>
      <c r="GCB272" s="208"/>
      <c r="GCC272" s="208"/>
      <c r="GCD272" s="208"/>
      <c r="GCE272" s="208"/>
      <c r="GCF272" s="208"/>
      <c r="GCG272" s="208"/>
      <c r="GCH272" s="208"/>
      <c r="GCI272" s="208"/>
      <c r="GCJ272" s="208"/>
      <c r="GCK272" s="208"/>
      <c r="GCL272" s="208"/>
      <c r="GCM272" s="208"/>
      <c r="GCN272" s="208"/>
      <c r="GCO272" s="208"/>
      <c r="GCP272" s="208"/>
      <c r="GCQ272" s="208"/>
      <c r="GCR272" s="208"/>
      <c r="GCS272" s="208"/>
      <c r="GCT272" s="208"/>
      <c r="GCU272" s="208"/>
      <c r="GCV272" s="208"/>
      <c r="GCW272" s="208"/>
      <c r="GCX272" s="208"/>
      <c r="GCY272" s="208"/>
      <c r="GCZ272" s="208"/>
      <c r="GDA272" s="208"/>
      <c r="GDB272" s="208"/>
      <c r="GDC272" s="208"/>
      <c r="GDD272" s="208"/>
      <c r="GDE272" s="208"/>
      <c r="GDF272" s="208"/>
      <c r="GDG272" s="208"/>
      <c r="GDH272" s="208"/>
      <c r="GDI272" s="208"/>
      <c r="GDJ272" s="208"/>
      <c r="GDK272" s="208"/>
      <c r="GDL272" s="208"/>
      <c r="GDM272" s="208"/>
      <c r="GDN272" s="208"/>
      <c r="GDO272" s="208"/>
      <c r="GDP272" s="208"/>
      <c r="GDQ272" s="208"/>
      <c r="GDR272" s="208"/>
      <c r="GDS272" s="208"/>
      <c r="GDT272" s="208"/>
      <c r="GDU272" s="208"/>
      <c r="GDV272" s="208"/>
      <c r="GDW272" s="208"/>
      <c r="GDX272" s="208"/>
      <c r="GDY272" s="208"/>
      <c r="GDZ272" s="208"/>
      <c r="GEA272" s="208"/>
      <c r="GEB272" s="208"/>
      <c r="GEC272" s="208"/>
      <c r="GED272" s="208"/>
      <c r="GEE272" s="208"/>
      <c r="GEF272" s="208"/>
      <c r="GEG272" s="208"/>
      <c r="GEH272" s="208"/>
      <c r="GEI272" s="208"/>
      <c r="GEJ272" s="208"/>
      <c r="GEK272" s="208"/>
      <c r="GEL272" s="208"/>
      <c r="GEM272" s="208"/>
      <c r="GEN272" s="208"/>
      <c r="GEO272" s="208"/>
      <c r="GEP272" s="208"/>
      <c r="GEQ272" s="208"/>
      <c r="GER272" s="208"/>
      <c r="GES272" s="208"/>
      <c r="GET272" s="208"/>
      <c r="GEU272" s="208"/>
      <c r="GEV272" s="208"/>
      <c r="GEW272" s="208"/>
      <c r="GEX272" s="208"/>
      <c r="GEY272" s="208"/>
      <c r="GEZ272" s="208"/>
      <c r="GFA272" s="208"/>
      <c r="GFB272" s="208"/>
      <c r="GFC272" s="208"/>
      <c r="GFD272" s="208"/>
      <c r="GFE272" s="208"/>
      <c r="GFF272" s="208"/>
      <c r="GFG272" s="208"/>
      <c r="GFH272" s="208"/>
      <c r="GFI272" s="208"/>
      <c r="GFJ272" s="208"/>
      <c r="GFK272" s="208"/>
      <c r="GFL272" s="208"/>
      <c r="GFM272" s="208"/>
      <c r="GFN272" s="208"/>
      <c r="GFO272" s="208"/>
      <c r="GFP272" s="208"/>
      <c r="GFQ272" s="208"/>
      <c r="GFR272" s="208"/>
      <c r="GFS272" s="208"/>
      <c r="GFT272" s="208"/>
      <c r="GFU272" s="208"/>
      <c r="GFV272" s="208"/>
      <c r="GFW272" s="208"/>
      <c r="GFX272" s="208"/>
      <c r="GFY272" s="208"/>
      <c r="GFZ272" s="208"/>
      <c r="GGA272" s="208"/>
      <c r="GGB272" s="208"/>
      <c r="GGC272" s="208"/>
      <c r="GGD272" s="208"/>
      <c r="GGE272" s="208"/>
      <c r="GGF272" s="208"/>
      <c r="GGG272" s="208"/>
      <c r="GGH272" s="208"/>
      <c r="GGI272" s="208"/>
      <c r="GGJ272" s="208"/>
      <c r="GGK272" s="208"/>
      <c r="GGL272" s="208"/>
      <c r="GGM272" s="208"/>
      <c r="GGN272" s="208"/>
      <c r="GGO272" s="208"/>
      <c r="GGP272" s="208"/>
      <c r="GGQ272" s="208"/>
      <c r="GGR272" s="208"/>
      <c r="GGS272" s="208"/>
      <c r="GGT272" s="208"/>
      <c r="GGU272" s="208"/>
      <c r="GGV272" s="208"/>
      <c r="GGW272" s="208"/>
      <c r="GGX272" s="208"/>
      <c r="GGY272" s="208"/>
      <c r="GGZ272" s="208"/>
      <c r="GHA272" s="208"/>
      <c r="GHB272" s="208"/>
      <c r="GHC272" s="208"/>
      <c r="GHD272" s="208"/>
      <c r="GHE272" s="208"/>
      <c r="GHF272" s="208"/>
      <c r="GHG272" s="208"/>
      <c r="GHH272" s="208"/>
      <c r="GHI272" s="208"/>
      <c r="GHJ272" s="208"/>
      <c r="GHK272" s="208"/>
      <c r="GHL272" s="208"/>
      <c r="GHM272" s="208"/>
      <c r="GHN272" s="208"/>
      <c r="GHO272" s="208"/>
      <c r="GHP272" s="208"/>
      <c r="GHQ272" s="208"/>
      <c r="GHR272" s="208"/>
      <c r="GHS272" s="208"/>
      <c r="GHT272" s="208"/>
      <c r="GHU272" s="208"/>
      <c r="GHV272" s="208"/>
      <c r="GHW272" s="208"/>
      <c r="GHX272" s="208"/>
      <c r="GHY272" s="208"/>
      <c r="GHZ272" s="208"/>
      <c r="GIA272" s="208"/>
      <c r="GIB272" s="208"/>
      <c r="GIC272" s="208"/>
      <c r="GID272" s="208"/>
      <c r="GIE272" s="208"/>
      <c r="GIF272" s="208"/>
      <c r="GIG272" s="208"/>
      <c r="GIH272" s="208"/>
      <c r="GII272" s="208"/>
      <c r="GIJ272" s="208"/>
      <c r="GIK272" s="208"/>
      <c r="GIL272" s="208"/>
      <c r="GIM272" s="208"/>
      <c r="GIN272" s="208"/>
      <c r="GIO272" s="208"/>
      <c r="GIP272" s="208"/>
      <c r="GIQ272" s="208"/>
      <c r="GIR272" s="208"/>
      <c r="GIS272" s="208"/>
      <c r="GIT272" s="208"/>
      <c r="GIU272" s="208"/>
      <c r="GIV272" s="208"/>
      <c r="GIW272" s="208"/>
      <c r="GIX272" s="208"/>
      <c r="GIY272" s="208"/>
      <c r="GIZ272" s="208"/>
      <c r="GJA272" s="208"/>
      <c r="GJB272" s="208"/>
      <c r="GJC272" s="208"/>
      <c r="GJD272" s="208"/>
      <c r="GJE272" s="208"/>
      <c r="GJF272" s="208"/>
      <c r="GJG272" s="208"/>
      <c r="GJH272" s="208"/>
      <c r="GJI272" s="208"/>
      <c r="GJJ272" s="208"/>
      <c r="GJK272" s="208"/>
      <c r="GJL272" s="208"/>
      <c r="GJM272" s="208"/>
      <c r="GJN272" s="208"/>
      <c r="GJO272" s="208"/>
      <c r="GJP272" s="208"/>
      <c r="GJQ272" s="208"/>
      <c r="GJR272" s="208"/>
      <c r="GJS272" s="208"/>
      <c r="GJT272" s="208"/>
      <c r="GJU272" s="208"/>
      <c r="GJV272" s="208"/>
      <c r="GJW272" s="208"/>
      <c r="GJX272" s="208"/>
      <c r="GJY272" s="208"/>
      <c r="GJZ272" s="208"/>
      <c r="GKA272" s="208"/>
      <c r="GKB272" s="208"/>
      <c r="GKC272" s="208"/>
      <c r="GKD272" s="208"/>
      <c r="GKE272" s="208"/>
      <c r="GKF272" s="208"/>
      <c r="GKG272" s="208"/>
      <c r="GKH272" s="208"/>
      <c r="GKI272" s="208"/>
      <c r="GKJ272" s="208"/>
      <c r="GKK272" s="208"/>
      <c r="GKL272" s="208"/>
      <c r="GKM272" s="208"/>
      <c r="GKN272" s="208"/>
      <c r="GKO272" s="208"/>
      <c r="GKP272" s="208"/>
      <c r="GKQ272" s="208"/>
      <c r="GKR272" s="208"/>
      <c r="GKS272" s="208"/>
      <c r="GKT272" s="208"/>
      <c r="GKU272" s="208"/>
      <c r="GKV272" s="208"/>
      <c r="GKW272" s="208"/>
      <c r="GKX272" s="208"/>
      <c r="GKY272" s="208"/>
      <c r="GKZ272" s="208"/>
      <c r="GLA272" s="208"/>
      <c r="GLB272" s="208"/>
      <c r="GLC272" s="208"/>
      <c r="GLD272" s="208"/>
      <c r="GLE272" s="208"/>
      <c r="GLF272" s="208"/>
      <c r="GLG272" s="208"/>
      <c r="GLH272" s="208"/>
      <c r="GLI272" s="208"/>
      <c r="GLJ272" s="208"/>
      <c r="GLK272" s="208"/>
      <c r="GLL272" s="208"/>
      <c r="GLM272" s="208"/>
      <c r="GLN272" s="208"/>
      <c r="GLO272" s="208"/>
      <c r="GLP272" s="208"/>
      <c r="GLQ272" s="208"/>
      <c r="GLR272" s="208"/>
      <c r="GLS272" s="208"/>
      <c r="GLT272" s="208"/>
      <c r="GLU272" s="208"/>
      <c r="GLV272" s="208"/>
      <c r="GLW272" s="208"/>
      <c r="GLX272" s="208"/>
      <c r="GLY272" s="208"/>
      <c r="GLZ272" s="208"/>
      <c r="GMA272" s="208"/>
      <c r="GMB272" s="208"/>
      <c r="GMC272" s="208"/>
      <c r="GMD272" s="208"/>
      <c r="GME272" s="208"/>
      <c r="GMF272" s="208"/>
      <c r="GMG272" s="208"/>
      <c r="GMH272" s="208"/>
      <c r="GMI272" s="208"/>
      <c r="GMJ272" s="208"/>
      <c r="GMK272" s="208"/>
      <c r="GML272" s="208"/>
      <c r="GMM272" s="208"/>
      <c r="GMN272" s="208"/>
      <c r="GMO272" s="208"/>
      <c r="GMP272" s="208"/>
      <c r="GMQ272" s="208"/>
      <c r="GMR272" s="208"/>
      <c r="GMS272" s="208"/>
      <c r="GMT272" s="208"/>
      <c r="GMU272" s="208"/>
      <c r="GMV272" s="208"/>
      <c r="GMW272" s="208"/>
      <c r="GMX272" s="208"/>
      <c r="GMY272" s="208"/>
      <c r="GMZ272" s="208"/>
      <c r="GNA272" s="208"/>
      <c r="GNB272" s="208"/>
      <c r="GNC272" s="208"/>
      <c r="GND272" s="208"/>
      <c r="GNE272" s="208"/>
      <c r="GNF272" s="208"/>
      <c r="GNG272" s="208"/>
      <c r="GNH272" s="208"/>
      <c r="GNI272" s="208"/>
      <c r="GNJ272" s="208"/>
      <c r="GNK272" s="208"/>
      <c r="GNL272" s="208"/>
      <c r="GNM272" s="208"/>
      <c r="GNN272" s="208"/>
      <c r="GNO272" s="208"/>
      <c r="GNP272" s="208"/>
      <c r="GNQ272" s="208"/>
      <c r="GNR272" s="208"/>
      <c r="GNS272" s="208"/>
      <c r="GNT272" s="208"/>
      <c r="GNU272" s="208"/>
      <c r="GNV272" s="208"/>
      <c r="GNW272" s="208"/>
      <c r="GNX272" s="208"/>
      <c r="GNY272" s="208"/>
      <c r="GNZ272" s="208"/>
      <c r="GOA272" s="208"/>
      <c r="GOB272" s="208"/>
      <c r="GOC272" s="208"/>
      <c r="GOD272" s="208"/>
      <c r="GOE272" s="208"/>
      <c r="GOF272" s="208"/>
      <c r="GOG272" s="208"/>
      <c r="GOH272" s="208"/>
      <c r="GOI272" s="208"/>
      <c r="GOJ272" s="208"/>
      <c r="GOK272" s="208"/>
      <c r="GOL272" s="208"/>
      <c r="GOM272" s="208"/>
      <c r="GON272" s="208"/>
      <c r="GOO272" s="208"/>
      <c r="GOP272" s="208"/>
      <c r="GOQ272" s="208"/>
      <c r="GOR272" s="208"/>
      <c r="GOS272" s="208"/>
      <c r="GOT272" s="208"/>
      <c r="GOU272" s="208"/>
      <c r="GOV272" s="208"/>
      <c r="GOW272" s="208"/>
      <c r="GOX272" s="208"/>
      <c r="GOY272" s="208"/>
      <c r="GOZ272" s="208"/>
      <c r="GPA272" s="208"/>
      <c r="GPB272" s="208"/>
      <c r="GPC272" s="208"/>
      <c r="GPD272" s="208"/>
      <c r="GPE272" s="208"/>
      <c r="GPF272" s="208"/>
      <c r="GPG272" s="208"/>
      <c r="GPH272" s="208"/>
      <c r="GPI272" s="208"/>
      <c r="GPJ272" s="208"/>
      <c r="GPK272" s="208"/>
      <c r="GPL272" s="208"/>
      <c r="GPM272" s="208"/>
      <c r="GPN272" s="208"/>
      <c r="GPO272" s="208"/>
      <c r="GPP272" s="208"/>
      <c r="GPQ272" s="208"/>
      <c r="GPR272" s="208"/>
      <c r="GPS272" s="208"/>
      <c r="GPT272" s="208"/>
      <c r="GPU272" s="208"/>
      <c r="GPV272" s="208"/>
      <c r="GPW272" s="208"/>
      <c r="GPX272" s="208"/>
      <c r="GPY272" s="208"/>
      <c r="GPZ272" s="208"/>
      <c r="GQA272" s="208"/>
      <c r="GQB272" s="208"/>
      <c r="GQC272" s="208"/>
      <c r="GQD272" s="208"/>
      <c r="GQE272" s="208"/>
      <c r="GQF272" s="208"/>
      <c r="GQG272" s="208"/>
      <c r="GQH272" s="208"/>
      <c r="GQI272" s="208"/>
      <c r="GQJ272" s="208"/>
      <c r="GQK272" s="208"/>
      <c r="GQL272" s="208"/>
      <c r="GQM272" s="208"/>
      <c r="GQN272" s="208"/>
      <c r="GQO272" s="208"/>
      <c r="GQP272" s="208"/>
      <c r="GQQ272" s="208"/>
      <c r="GQR272" s="208"/>
      <c r="GQS272" s="208"/>
      <c r="GQT272" s="208"/>
      <c r="GQU272" s="208"/>
      <c r="GQV272" s="208"/>
      <c r="GQW272" s="208"/>
      <c r="GQX272" s="208"/>
      <c r="GQY272" s="208"/>
      <c r="GQZ272" s="208"/>
      <c r="GRA272" s="208"/>
      <c r="GRB272" s="208"/>
      <c r="GRC272" s="208"/>
      <c r="GRD272" s="208"/>
      <c r="GRE272" s="208"/>
      <c r="GRF272" s="208"/>
      <c r="GRG272" s="208"/>
      <c r="GRH272" s="208"/>
      <c r="GRI272" s="208"/>
      <c r="GRJ272" s="208"/>
      <c r="GRK272" s="208"/>
      <c r="GRL272" s="208"/>
      <c r="GRM272" s="208"/>
      <c r="GRN272" s="208"/>
      <c r="GRO272" s="208"/>
      <c r="GRP272" s="208"/>
      <c r="GRQ272" s="208"/>
      <c r="GRR272" s="208"/>
      <c r="GRS272" s="208"/>
      <c r="GRT272" s="208"/>
      <c r="GRU272" s="208"/>
      <c r="GRV272" s="208"/>
      <c r="GRW272" s="208"/>
      <c r="GRX272" s="208"/>
      <c r="GRY272" s="208"/>
      <c r="GRZ272" s="208"/>
      <c r="GSA272" s="208"/>
      <c r="GSB272" s="208"/>
      <c r="GSC272" s="208"/>
      <c r="GSD272" s="208"/>
      <c r="GSE272" s="208"/>
      <c r="GSF272" s="208"/>
      <c r="GSG272" s="208"/>
      <c r="GSH272" s="208"/>
      <c r="GSI272" s="208"/>
      <c r="GSJ272" s="208"/>
      <c r="GSK272" s="208"/>
      <c r="GSL272" s="208"/>
      <c r="GSM272" s="208"/>
      <c r="GSN272" s="208"/>
      <c r="GSO272" s="208"/>
      <c r="GSP272" s="208"/>
      <c r="GSQ272" s="208"/>
      <c r="GSR272" s="208"/>
      <c r="GSS272" s="208"/>
      <c r="GST272" s="208"/>
      <c r="GSU272" s="208"/>
      <c r="GSV272" s="208"/>
      <c r="GSW272" s="208"/>
      <c r="GSX272" s="208"/>
      <c r="GSY272" s="208"/>
      <c r="GSZ272" s="208"/>
      <c r="GTA272" s="208"/>
      <c r="GTB272" s="208"/>
      <c r="GTC272" s="208"/>
      <c r="GTD272" s="208"/>
      <c r="GTE272" s="208"/>
      <c r="GTF272" s="208"/>
      <c r="GTG272" s="208"/>
      <c r="GTH272" s="208"/>
      <c r="GTI272" s="208"/>
      <c r="GTJ272" s="208"/>
      <c r="GTK272" s="208"/>
      <c r="GTL272" s="208"/>
      <c r="GTM272" s="208"/>
      <c r="GTN272" s="208"/>
      <c r="GTO272" s="208"/>
      <c r="GTP272" s="208"/>
      <c r="GTQ272" s="208"/>
      <c r="GTR272" s="208"/>
      <c r="GTS272" s="208"/>
      <c r="GTT272" s="208"/>
      <c r="GTU272" s="208"/>
      <c r="GTV272" s="208"/>
      <c r="GTW272" s="208"/>
      <c r="GTX272" s="208"/>
      <c r="GTY272" s="208"/>
      <c r="GTZ272" s="208"/>
      <c r="GUA272" s="208"/>
      <c r="GUB272" s="208"/>
      <c r="GUC272" s="208"/>
      <c r="GUD272" s="208"/>
      <c r="GUE272" s="208"/>
      <c r="GUF272" s="208"/>
      <c r="GUG272" s="208"/>
      <c r="GUH272" s="208"/>
      <c r="GUI272" s="208"/>
      <c r="GUJ272" s="208"/>
      <c r="GUK272" s="208"/>
      <c r="GUL272" s="208"/>
      <c r="GUM272" s="208"/>
      <c r="GUN272" s="208"/>
      <c r="GUO272" s="208"/>
      <c r="GUP272" s="208"/>
      <c r="GUQ272" s="208"/>
      <c r="GUR272" s="208"/>
      <c r="GUS272" s="208"/>
      <c r="GUT272" s="208"/>
      <c r="GUU272" s="208"/>
      <c r="GUV272" s="208"/>
      <c r="GUW272" s="208"/>
      <c r="GUX272" s="208"/>
      <c r="GUY272" s="208"/>
      <c r="GUZ272" s="208"/>
      <c r="GVA272" s="208"/>
      <c r="GVB272" s="208"/>
      <c r="GVC272" s="208"/>
      <c r="GVD272" s="208"/>
      <c r="GVE272" s="208"/>
      <c r="GVF272" s="208"/>
      <c r="GVG272" s="208"/>
      <c r="GVH272" s="208"/>
      <c r="GVI272" s="208"/>
      <c r="GVJ272" s="208"/>
      <c r="GVK272" s="208"/>
      <c r="GVL272" s="208"/>
      <c r="GVM272" s="208"/>
      <c r="GVN272" s="208"/>
      <c r="GVO272" s="208"/>
      <c r="GVP272" s="208"/>
      <c r="GVQ272" s="208"/>
      <c r="GVR272" s="208"/>
      <c r="GVS272" s="208"/>
      <c r="GVT272" s="208"/>
      <c r="GVU272" s="208"/>
      <c r="GVV272" s="208"/>
      <c r="GVW272" s="208"/>
      <c r="GVX272" s="208"/>
      <c r="GVY272" s="208"/>
      <c r="GVZ272" s="208"/>
      <c r="GWA272" s="208"/>
      <c r="GWB272" s="208"/>
      <c r="GWC272" s="208"/>
      <c r="GWD272" s="208"/>
      <c r="GWE272" s="208"/>
      <c r="GWF272" s="208"/>
      <c r="GWG272" s="208"/>
      <c r="GWH272" s="208"/>
      <c r="GWI272" s="208"/>
      <c r="GWJ272" s="208"/>
      <c r="GWK272" s="208"/>
      <c r="GWL272" s="208"/>
      <c r="GWM272" s="208"/>
      <c r="GWN272" s="208"/>
      <c r="GWO272" s="208"/>
      <c r="GWP272" s="208"/>
      <c r="GWQ272" s="208"/>
      <c r="GWR272" s="208"/>
      <c r="GWS272" s="208"/>
      <c r="GWT272" s="208"/>
      <c r="GWU272" s="208"/>
      <c r="GWV272" s="208"/>
      <c r="GWW272" s="208"/>
      <c r="GWX272" s="208"/>
      <c r="GWY272" s="208"/>
      <c r="GWZ272" s="208"/>
      <c r="GXA272" s="208"/>
      <c r="GXB272" s="208"/>
      <c r="GXC272" s="208"/>
      <c r="GXD272" s="208"/>
      <c r="GXE272" s="208"/>
      <c r="GXF272" s="208"/>
      <c r="GXG272" s="208"/>
      <c r="GXH272" s="208"/>
      <c r="GXI272" s="208"/>
      <c r="GXJ272" s="208"/>
      <c r="GXK272" s="208"/>
      <c r="GXL272" s="208"/>
      <c r="GXM272" s="208"/>
      <c r="GXN272" s="208"/>
      <c r="GXO272" s="208"/>
      <c r="GXP272" s="208"/>
      <c r="GXQ272" s="208"/>
      <c r="GXR272" s="208"/>
      <c r="GXS272" s="208"/>
      <c r="GXT272" s="208"/>
      <c r="GXU272" s="208"/>
      <c r="GXV272" s="208"/>
      <c r="GXW272" s="208"/>
      <c r="GXX272" s="208"/>
      <c r="GXY272" s="208"/>
      <c r="GXZ272" s="208"/>
      <c r="GYA272" s="208"/>
      <c r="GYB272" s="208"/>
      <c r="GYC272" s="208"/>
      <c r="GYD272" s="208"/>
      <c r="GYE272" s="208"/>
      <c r="GYF272" s="208"/>
      <c r="GYG272" s="208"/>
      <c r="GYH272" s="208"/>
      <c r="GYI272" s="208"/>
      <c r="GYJ272" s="208"/>
      <c r="GYK272" s="208"/>
      <c r="GYL272" s="208"/>
      <c r="GYM272" s="208"/>
      <c r="GYN272" s="208"/>
      <c r="GYO272" s="208"/>
      <c r="GYP272" s="208"/>
      <c r="GYQ272" s="208"/>
      <c r="GYR272" s="208"/>
      <c r="GYS272" s="208"/>
      <c r="GYT272" s="208"/>
      <c r="GYU272" s="208"/>
      <c r="GYV272" s="208"/>
      <c r="GYW272" s="208"/>
      <c r="GYX272" s="208"/>
      <c r="GYY272" s="208"/>
      <c r="GYZ272" s="208"/>
      <c r="GZA272" s="208"/>
      <c r="GZB272" s="208"/>
      <c r="GZC272" s="208"/>
      <c r="GZD272" s="208"/>
      <c r="GZE272" s="208"/>
      <c r="GZF272" s="208"/>
      <c r="GZG272" s="208"/>
      <c r="GZH272" s="208"/>
      <c r="GZI272" s="208"/>
      <c r="GZJ272" s="208"/>
      <c r="GZK272" s="208"/>
      <c r="GZL272" s="208"/>
      <c r="GZM272" s="208"/>
      <c r="GZN272" s="208"/>
      <c r="GZO272" s="208"/>
      <c r="GZP272" s="208"/>
      <c r="GZQ272" s="208"/>
      <c r="GZR272" s="208"/>
      <c r="GZS272" s="208"/>
      <c r="GZT272" s="208"/>
      <c r="GZU272" s="208"/>
      <c r="GZV272" s="208"/>
      <c r="GZW272" s="208"/>
      <c r="GZX272" s="208"/>
      <c r="GZY272" s="208"/>
      <c r="GZZ272" s="208"/>
      <c r="HAA272" s="208"/>
      <c r="HAB272" s="208"/>
      <c r="HAC272" s="208"/>
      <c r="HAD272" s="208"/>
      <c r="HAE272" s="208"/>
      <c r="HAF272" s="208"/>
      <c r="HAG272" s="208"/>
      <c r="HAH272" s="208"/>
      <c r="HAI272" s="208"/>
      <c r="HAJ272" s="208"/>
      <c r="HAK272" s="208"/>
      <c r="HAL272" s="208"/>
      <c r="HAM272" s="208"/>
      <c r="HAN272" s="208"/>
      <c r="HAO272" s="208"/>
      <c r="HAP272" s="208"/>
      <c r="HAQ272" s="208"/>
      <c r="HAR272" s="208"/>
      <c r="HAS272" s="208"/>
      <c r="HAT272" s="208"/>
      <c r="HAU272" s="208"/>
      <c r="HAV272" s="208"/>
      <c r="HAW272" s="208"/>
      <c r="HAX272" s="208"/>
      <c r="HAY272" s="208"/>
      <c r="HAZ272" s="208"/>
      <c r="HBA272" s="208"/>
      <c r="HBB272" s="208"/>
      <c r="HBC272" s="208"/>
      <c r="HBD272" s="208"/>
      <c r="HBE272" s="208"/>
      <c r="HBF272" s="208"/>
      <c r="HBG272" s="208"/>
      <c r="HBH272" s="208"/>
      <c r="HBI272" s="208"/>
      <c r="HBJ272" s="208"/>
      <c r="HBK272" s="208"/>
      <c r="HBL272" s="208"/>
      <c r="HBM272" s="208"/>
      <c r="HBN272" s="208"/>
      <c r="HBO272" s="208"/>
      <c r="HBP272" s="208"/>
      <c r="HBQ272" s="208"/>
      <c r="HBR272" s="208"/>
      <c r="HBS272" s="208"/>
      <c r="HBT272" s="208"/>
      <c r="HBU272" s="208"/>
      <c r="HBV272" s="208"/>
      <c r="HBW272" s="208"/>
      <c r="HBX272" s="208"/>
      <c r="HBY272" s="208"/>
      <c r="HBZ272" s="208"/>
      <c r="HCA272" s="208"/>
      <c r="HCB272" s="208"/>
      <c r="HCC272" s="208"/>
      <c r="HCD272" s="208"/>
      <c r="HCE272" s="208"/>
      <c r="HCF272" s="208"/>
      <c r="HCG272" s="208"/>
      <c r="HCH272" s="208"/>
      <c r="HCI272" s="208"/>
      <c r="HCJ272" s="208"/>
      <c r="HCK272" s="208"/>
      <c r="HCL272" s="208"/>
      <c r="HCM272" s="208"/>
      <c r="HCN272" s="208"/>
      <c r="HCO272" s="208"/>
      <c r="HCP272" s="208"/>
      <c r="HCQ272" s="208"/>
      <c r="HCR272" s="208"/>
      <c r="HCS272" s="208"/>
      <c r="HCT272" s="208"/>
      <c r="HCU272" s="208"/>
      <c r="HCV272" s="208"/>
      <c r="HCW272" s="208"/>
      <c r="HCX272" s="208"/>
      <c r="HCY272" s="208"/>
      <c r="HCZ272" s="208"/>
      <c r="HDA272" s="208"/>
      <c r="HDB272" s="208"/>
      <c r="HDC272" s="208"/>
      <c r="HDD272" s="208"/>
      <c r="HDE272" s="208"/>
      <c r="HDF272" s="208"/>
      <c r="HDG272" s="208"/>
      <c r="HDH272" s="208"/>
      <c r="HDI272" s="208"/>
      <c r="HDJ272" s="208"/>
      <c r="HDK272" s="208"/>
      <c r="HDL272" s="208"/>
      <c r="HDM272" s="208"/>
      <c r="HDN272" s="208"/>
      <c r="HDO272" s="208"/>
      <c r="HDP272" s="208"/>
      <c r="HDQ272" s="208"/>
      <c r="HDR272" s="208"/>
      <c r="HDS272" s="208"/>
      <c r="HDT272" s="208"/>
      <c r="HDU272" s="208"/>
      <c r="HDV272" s="208"/>
      <c r="HDW272" s="208"/>
      <c r="HDX272" s="208"/>
      <c r="HDY272" s="208"/>
      <c r="HDZ272" s="208"/>
      <c r="HEA272" s="208"/>
      <c r="HEB272" s="208"/>
      <c r="HEC272" s="208"/>
      <c r="HED272" s="208"/>
      <c r="HEE272" s="208"/>
      <c r="HEF272" s="208"/>
      <c r="HEG272" s="208"/>
      <c r="HEH272" s="208"/>
      <c r="HEI272" s="208"/>
      <c r="HEJ272" s="208"/>
      <c r="HEK272" s="208"/>
      <c r="HEL272" s="208"/>
      <c r="HEM272" s="208"/>
      <c r="HEN272" s="208"/>
      <c r="HEO272" s="208"/>
      <c r="HEP272" s="208"/>
      <c r="HEQ272" s="208"/>
      <c r="HER272" s="208"/>
      <c r="HES272" s="208"/>
      <c r="HET272" s="208"/>
      <c r="HEU272" s="208"/>
      <c r="HEV272" s="208"/>
      <c r="HEW272" s="208"/>
      <c r="HEX272" s="208"/>
      <c r="HEY272" s="208"/>
      <c r="HEZ272" s="208"/>
      <c r="HFA272" s="208"/>
      <c r="HFB272" s="208"/>
      <c r="HFC272" s="208"/>
      <c r="HFD272" s="208"/>
      <c r="HFE272" s="208"/>
      <c r="HFF272" s="208"/>
      <c r="HFG272" s="208"/>
      <c r="HFH272" s="208"/>
      <c r="HFI272" s="208"/>
      <c r="HFJ272" s="208"/>
      <c r="HFK272" s="208"/>
      <c r="HFL272" s="208"/>
      <c r="HFM272" s="208"/>
      <c r="HFN272" s="208"/>
      <c r="HFO272" s="208"/>
      <c r="HFP272" s="208"/>
      <c r="HFQ272" s="208"/>
      <c r="HFR272" s="208"/>
      <c r="HFS272" s="208"/>
      <c r="HFT272" s="208"/>
      <c r="HFU272" s="208"/>
      <c r="HFV272" s="208"/>
      <c r="HFW272" s="208"/>
      <c r="HFX272" s="208"/>
      <c r="HFY272" s="208"/>
      <c r="HFZ272" s="208"/>
      <c r="HGA272" s="208"/>
      <c r="HGB272" s="208"/>
      <c r="HGC272" s="208"/>
      <c r="HGD272" s="208"/>
      <c r="HGE272" s="208"/>
      <c r="HGF272" s="208"/>
      <c r="HGG272" s="208"/>
      <c r="HGH272" s="208"/>
      <c r="HGI272" s="208"/>
      <c r="HGJ272" s="208"/>
      <c r="HGK272" s="208"/>
      <c r="HGL272" s="208"/>
      <c r="HGM272" s="208"/>
      <c r="HGN272" s="208"/>
      <c r="HGO272" s="208"/>
      <c r="HGP272" s="208"/>
      <c r="HGQ272" s="208"/>
      <c r="HGR272" s="208"/>
      <c r="HGS272" s="208"/>
      <c r="HGT272" s="208"/>
      <c r="HGU272" s="208"/>
      <c r="HGV272" s="208"/>
      <c r="HGW272" s="208"/>
      <c r="HGX272" s="208"/>
      <c r="HGY272" s="208"/>
      <c r="HGZ272" s="208"/>
      <c r="HHA272" s="208"/>
      <c r="HHB272" s="208"/>
      <c r="HHC272" s="208"/>
      <c r="HHD272" s="208"/>
      <c r="HHE272" s="208"/>
      <c r="HHF272" s="208"/>
      <c r="HHG272" s="208"/>
      <c r="HHH272" s="208"/>
      <c r="HHI272" s="208"/>
      <c r="HHJ272" s="208"/>
      <c r="HHK272" s="208"/>
      <c r="HHL272" s="208"/>
      <c r="HHM272" s="208"/>
      <c r="HHN272" s="208"/>
      <c r="HHO272" s="208"/>
      <c r="HHP272" s="208"/>
      <c r="HHQ272" s="208"/>
      <c r="HHR272" s="208"/>
      <c r="HHS272" s="208"/>
      <c r="HHT272" s="208"/>
      <c r="HHU272" s="208"/>
      <c r="HHV272" s="208"/>
      <c r="HHW272" s="208"/>
      <c r="HHX272" s="208"/>
      <c r="HHY272" s="208"/>
      <c r="HHZ272" s="208"/>
      <c r="HIA272" s="208"/>
      <c r="HIB272" s="208"/>
      <c r="HIC272" s="208"/>
      <c r="HID272" s="208"/>
      <c r="HIE272" s="208"/>
      <c r="HIF272" s="208"/>
      <c r="HIG272" s="208"/>
      <c r="HIH272" s="208"/>
      <c r="HII272" s="208"/>
      <c r="HIJ272" s="208"/>
      <c r="HIK272" s="208"/>
      <c r="HIL272" s="208"/>
      <c r="HIM272" s="208"/>
      <c r="HIN272" s="208"/>
      <c r="HIO272" s="208"/>
      <c r="HIP272" s="208"/>
      <c r="HIQ272" s="208"/>
      <c r="HIR272" s="208"/>
      <c r="HIS272" s="208"/>
      <c r="HIT272" s="208"/>
      <c r="HIU272" s="208"/>
      <c r="HIV272" s="208"/>
      <c r="HIW272" s="208"/>
      <c r="HIX272" s="208"/>
      <c r="HIY272" s="208"/>
      <c r="HIZ272" s="208"/>
      <c r="HJA272" s="208"/>
      <c r="HJB272" s="208"/>
      <c r="HJC272" s="208"/>
      <c r="HJD272" s="208"/>
      <c r="HJE272" s="208"/>
      <c r="HJF272" s="208"/>
      <c r="HJG272" s="208"/>
      <c r="HJH272" s="208"/>
      <c r="HJI272" s="208"/>
      <c r="HJJ272" s="208"/>
      <c r="HJK272" s="208"/>
      <c r="HJL272" s="208"/>
      <c r="HJM272" s="208"/>
      <c r="HJN272" s="208"/>
      <c r="HJO272" s="208"/>
      <c r="HJP272" s="208"/>
      <c r="HJQ272" s="208"/>
      <c r="HJR272" s="208"/>
      <c r="HJS272" s="208"/>
      <c r="HJT272" s="208"/>
      <c r="HJU272" s="208"/>
      <c r="HJV272" s="208"/>
      <c r="HJW272" s="208"/>
      <c r="HJX272" s="208"/>
      <c r="HJY272" s="208"/>
      <c r="HJZ272" s="208"/>
      <c r="HKA272" s="208"/>
      <c r="HKB272" s="208"/>
      <c r="HKC272" s="208"/>
      <c r="HKD272" s="208"/>
      <c r="HKE272" s="208"/>
      <c r="HKF272" s="208"/>
      <c r="HKG272" s="208"/>
      <c r="HKH272" s="208"/>
      <c r="HKI272" s="208"/>
      <c r="HKJ272" s="208"/>
      <c r="HKK272" s="208"/>
      <c r="HKL272" s="208"/>
      <c r="HKM272" s="208"/>
      <c r="HKN272" s="208"/>
      <c r="HKO272" s="208"/>
      <c r="HKP272" s="208"/>
      <c r="HKQ272" s="208"/>
      <c r="HKR272" s="208"/>
      <c r="HKS272" s="208"/>
      <c r="HKT272" s="208"/>
      <c r="HKU272" s="208"/>
      <c r="HKV272" s="208"/>
      <c r="HKW272" s="208"/>
      <c r="HKX272" s="208"/>
      <c r="HKY272" s="208"/>
      <c r="HKZ272" s="208"/>
      <c r="HLA272" s="208"/>
      <c r="HLB272" s="208"/>
      <c r="HLC272" s="208"/>
      <c r="HLD272" s="208"/>
      <c r="HLE272" s="208"/>
      <c r="HLF272" s="208"/>
      <c r="HLG272" s="208"/>
      <c r="HLH272" s="208"/>
      <c r="HLI272" s="208"/>
      <c r="HLJ272" s="208"/>
      <c r="HLK272" s="208"/>
      <c r="HLL272" s="208"/>
      <c r="HLM272" s="208"/>
      <c r="HLN272" s="208"/>
      <c r="HLO272" s="208"/>
      <c r="HLP272" s="208"/>
      <c r="HLQ272" s="208"/>
      <c r="HLR272" s="208"/>
      <c r="HLS272" s="208"/>
      <c r="HLT272" s="208"/>
      <c r="HLU272" s="208"/>
      <c r="HLV272" s="208"/>
      <c r="HLW272" s="208"/>
      <c r="HLX272" s="208"/>
      <c r="HLY272" s="208"/>
      <c r="HLZ272" s="208"/>
      <c r="HMA272" s="208"/>
      <c r="HMB272" s="208"/>
      <c r="HMC272" s="208"/>
      <c r="HMD272" s="208"/>
      <c r="HME272" s="208"/>
      <c r="HMF272" s="208"/>
      <c r="HMG272" s="208"/>
      <c r="HMH272" s="208"/>
      <c r="HMI272" s="208"/>
      <c r="HMJ272" s="208"/>
      <c r="HMK272" s="208"/>
      <c r="HML272" s="208"/>
      <c r="HMM272" s="208"/>
      <c r="HMN272" s="208"/>
      <c r="HMO272" s="208"/>
      <c r="HMP272" s="208"/>
      <c r="HMQ272" s="208"/>
      <c r="HMR272" s="208"/>
      <c r="HMS272" s="208"/>
      <c r="HMT272" s="208"/>
      <c r="HMU272" s="208"/>
      <c r="HMV272" s="208"/>
      <c r="HMW272" s="208"/>
      <c r="HMX272" s="208"/>
      <c r="HMY272" s="208"/>
      <c r="HMZ272" s="208"/>
      <c r="HNA272" s="208"/>
      <c r="HNB272" s="208"/>
      <c r="HNC272" s="208"/>
      <c r="HND272" s="208"/>
      <c r="HNE272" s="208"/>
      <c r="HNF272" s="208"/>
      <c r="HNG272" s="208"/>
      <c r="HNH272" s="208"/>
      <c r="HNI272" s="208"/>
      <c r="HNJ272" s="208"/>
      <c r="HNK272" s="208"/>
      <c r="HNL272" s="208"/>
      <c r="HNM272" s="208"/>
      <c r="HNN272" s="208"/>
      <c r="HNO272" s="208"/>
      <c r="HNP272" s="208"/>
      <c r="HNQ272" s="208"/>
      <c r="HNR272" s="208"/>
      <c r="HNS272" s="208"/>
      <c r="HNT272" s="208"/>
      <c r="HNU272" s="208"/>
      <c r="HNV272" s="208"/>
      <c r="HNW272" s="208"/>
      <c r="HNX272" s="208"/>
      <c r="HNY272" s="208"/>
      <c r="HNZ272" s="208"/>
      <c r="HOA272" s="208"/>
      <c r="HOB272" s="208"/>
      <c r="HOC272" s="208"/>
      <c r="HOD272" s="208"/>
      <c r="HOE272" s="208"/>
      <c r="HOF272" s="208"/>
      <c r="HOG272" s="208"/>
      <c r="HOH272" s="208"/>
      <c r="HOI272" s="208"/>
      <c r="HOJ272" s="208"/>
      <c r="HOK272" s="208"/>
      <c r="HOL272" s="208"/>
      <c r="HOM272" s="208"/>
      <c r="HON272" s="208"/>
      <c r="HOO272" s="208"/>
      <c r="HOP272" s="208"/>
      <c r="HOQ272" s="208"/>
      <c r="HOR272" s="208"/>
      <c r="HOS272" s="208"/>
      <c r="HOT272" s="208"/>
      <c r="HOU272" s="208"/>
      <c r="HOV272" s="208"/>
      <c r="HOW272" s="208"/>
      <c r="HOX272" s="208"/>
      <c r="HOY272" s="208"/>
      <c r="HOZ272" s="208"/>
      <c r="HPA272" s="208"/>
      <c r="HPB272" s="208"/>
      <c r="HPC272" s="208"/>
      <c r="HPD272" s="208"/>
      <c r="HPE272" s="208"/>
      <c r="HPF272" s="208"/>
      <c r="HPG272" s="208"/>
      <c r="HPH272" s="208"/>
      <c r="HPI272" s="208"/>
      <c r="HPJ272" s="208"/>
      <c r="HPK272" s="208"/>
      <c r="HPL272" s="208"/>
      <c r="HPM272" s="208"/>
      <c r="HPN272" s="208"/>
      <c r="HPO272" s="208"/>
      <c r="HPP272" s="208"/>
      <c r="HPQ272" s="208"/>
      <c r="HPR272" s="208"/>
      <c r="HPS272" s="208"/>
      <c r="HPT272" s="208"/>
      <c r="HPU272" s="208"/>
      <c r="HPV272" s="208"/>
      <c r="HPW272" s="208"/>
      <c r="HPX272" s="208"/>
      <c r="HPY272" s="208"/>
      <c r="HPZ272" s="208"/>
      <c r="HQA272" s="208"/>
      <c r="HQB272" s="208"/>
      <c r="HQC272" s="208"/>
      <c r="HQD272" s="208"/>
      <c r="HQE272" s="208"/>
      <c r="HQF272" s="208"/>
      <c r="HQG272" s="208"/>
      <c r="HQH272" s="208"/>
      <c r="HQI272" s="208"/>
      <c r="HQJ272" s="208"/>
      <c r="HQK272" s="208"/>
      <c r="HQL272" s="208"/>
      <c r="HQM272" s="208"/>
      <c r="HQN272" s="208"/>
      <c r="HQO272" s="208"/>
      <c r="HQP272" s="208"/>
      <c r="HQQ272" s="208"/>
      <c r="HQR272" s="208"/>
      <c r="HQS272" s="208"/>
      <c r="HQT272" s="208"/>
      <c r="HQU272" s="208"/>
      <c r="HQV272" s="208"/>
      <c r="HQW272" s="208"/>
      <c r="HQX272" s="208"/>
      <c r="HQY272" s="208"/>
      <c r="HQZ272" s="208"/>
      <c r="HRA272" s="208"/>
      <c r="HRB272" s="208"/>
      <c r="HRC272" s="208"/>
      <c r="HRD272" s="208"/>
      <c r="HRE272" s="208"/>
      <c r="HRF272" s="208"/>
      <c r="HRG272" s="208"/>
      <c r="HRH272" s="208"/>
      <c r="HRI272" s="208"/>
      <c r="HRJ272" s="208"/>
      <c r="HRK272" s="208"/>
      <c r="HRL272" s="208"/>
      <c r="HRM272" s="208"/>
      <c r="HRN272" s="208"/>
      <c r="HRO272" s="208"/>
      <c r="HRP272" s="208"/>
      <c r="HRQ272" s="208"/>
      <c r="HRR272" s="208"/>
      <c r="HRS272" s="208"/>
      <c r="HRT272" s="208"/>
      <c r="HRU272" s="208"/>
      <c r="HRV272" s="208"/>
      <c r="HRW272" s="208"/>
      <c r="HRX272" s="208"/>
      <c r="HRY272" s="208"/>
      <c r="HRZ272" s="208"/>
      <c r="HSA272" s="208"/>
      <c r="HSB272" s="208"/>
      <c r="HSC272" s="208"/>
      <c r="HSD272" s="208"/>
      <c r="HSE272" s="208"/>
      <c r="HSF272" s="208"/>
      <c r="HSG272" s="208"/>
      <c r="HSH272" s="208"/>
      <c r="HSI272" s="208"/>
      <c r="HSJ272" s="208"/>
      <c r="HSK272" s="208"/>
      <c r="HSL272" s="208"/>
      <c r="HSM272" s="208"/>
      <c r="HSN272" s="208"/>
      <c r="HSO272" s="208"/>
      <c r="HSP272" s="208"/>
      <c r="HSQ272" s="208"/>
      <c r="HSR272" s="208"/>
      <c r="HSS272" s="208"/>
      <c r="HST272" s="208"/>
      <c r="HSU272" s="208"/>
      <c r="HSV272" s="208"/>
      <c r="HSW272" s="208"/>
      <c r="HSX272" s="208"/>
      <c r="HSY272" s="208"/>
      <c r="HSZ272" s="208"/>
      <c r="HTA272" s="208"/>
      <c r="HTB272" s="208"/>
      <c r="HTC272" s="208"/>
      <c r="HTD272" s="208"/>
      <c r="HTE272" s="208"/>
      <c r="HTF272" s="208"/>
      <c r="HTG272" s="208"/>
      <c r="HTH272" s="208"/>
      <c r="HTI272" s="208"/>
      <c r="HTJ272" s="208"/>
      <c r="HTK272" s="208"/>
      <c r="HTL272" s="208"/>
      <c r="HTM272" s="208"/>
      <c r="HTN272" s="208"/>
      <c r="HTO272" s="208"/>
      <c r="HTP272" s="208"/>
      <c r="HTQ272" s="208"/>
      <c r="HTR272" s="208"/>
      <c r="HTS272" s="208"/>
      <c r="HTT272" s="208"/>
      <c r="HTU272" s="208"/>
      <c r="HTV272" s="208"/>
      <c r="HTW272" s="208"/>
      <c r="HTX272" s="208"/>
      <c r="HTY272" s="208"/>
      <c r="HTZ272" s="208"/>
      <c r="HUA272" s="208"/>
      <c r="HUB272" s="208"/>
      <c r="HUC272" s="208"/>
      <c r="HUD272" s="208"/>
      <c r="HUE272" s="208"/>
      <c r="HUF272" s="208"/>
      <c r="HUG272" s="208"/>
      <c r="HUH272" s="208"/>
      <c r="HUI272" s="208"/>
      <c r="HUJ272" s="208"/>
      <c r="HUK272" s="208"/>
      <c r="HUL272" s="208"/>
      <c r="HUM272" s="208"/>
      <c r="HUN272" s="208"/>
      <c r="HUO272" s="208"/>
      <c r="HUP272" s="208"/>
      <c r="HUQ272" s="208"/>
      <c r="HUR272" s="208"/>
      <c r="HUS272" s="208"/>
      <c r="HUT272" s="208"/>
      <c r="HUU272" s="208"/>
      <c r="HUV272" s="208"/>
      <c r="HUW272" s="208"/>
      <c r="HUX272" s="208"/>
      <c r="HUY272" s="208"/>
      <c r="HUZ272" s="208"/>
      <c r="HVA272" s="208"/>
      <c r="HVB272" s="208"/>
      <c r="HVC272" s="208"/>
      <c r="HVD272" s="208"/>
      <c r="HVE272" s="208"/>
      <c r="HVF272" s="208"/>
      <c r="HVG272" s="208"/>
      <c r="HVH272" s="208"/>
      <c r="HVI272" s="208"/>
      <c r="HVJ272" s="208"/>
      <c r="HVK272" s="208"/>
      <c r="HVL272" s="208"/>
      <c r="HVM272" s="208"/>
      <c r="HVN272" s="208"/>
      <c r="HVO272" s="208"/>
      <c r="HVP272" s="208"/>
      <c r="HVQ272" s="208"/>
      <c r="HVR272" s="208"/>
      <c r="HVS272" s="208"/>
      <c r="HVT272" s="208"/>
      <c r="HVU272" s="208"/>
      <c r="HVV272" s="208"/>
      <c r="HVW272" s="208"/>
      <c r="HVX272" s="208"/>
      <c r="HVY272" s="208"/>
      <c r="HVZ272" s="208"/>
      <c r="HWA272" s="208"/>
      <c r="HWB272" s="208"/>
      <c r="HWC272" s="208"/>
      <c r="HWD272" s="208"/>
      <c r="HWE272" s="208"/>
      <c r="HWF272" s="208"/>
      <c r="HWG272" s="208"/>
      <c r="HWH272" s="208"/>
      <c r="HWI272" s="208"/>
      <c r="HWJ272" s="208"/>
      <c r="HWK272" s="208"/>
      <c r="HWL272" s="208"/>
      <c r="HWM272" s="208"/>
      <c r="HWN272" s="208"/>
      <c r="HWO272" s="208"/>
      <c r="HWP272" s="208"/>
      <c r="HWQ272" s="208"/>
      <c r="HWR272" s="208"/>
      <c r="HWS272" s="208"/>
      <c r="HWT272" s="208"/>
      <c r="HWU272" s="208"/>
      <c r="HWV272" s="208"/>
      <c r="HWW272" s="208"/>
      <c r="HWX272" s="208"/>
      <c r="HWY272" s="208"/>
      <c r="HWZ272" s="208"/>
      <c r="HXA272" s="208"/>
      <c r="HXB272" s="208"/>
      <c r="HXC272" s="208"/>
      <c r="HXD272" s="208"/>
      <c r="HXE272" s="208"/>
      <c r="HXF272" s="208"/>
      <c r="HXG272" s="208"/>
      <c r="HXH272" s="208"/>
      <c r="HXI272" s="208"/>
      <c r="HXJ272" s="208"/>
      <c r="HXK272" s="208"/>
      <c r="HXL272" s="208"/>
      <c r="HXM272" s="208"/>
      <c r="HXN272" s="208"/>
      <c r="HXO272" s="208"/>
      <c r="HXP272" s="208"/>
      <c r="HXQ272" s="208"/>
      <c r="HXR272" s="208"/>
      <c r="HXS272" s="208"/>
      <c r="HXT272" s="208"/>
      <c r="HXU272" s="208"/>
      <c r="HXV272" s="208"/>
      <c r="HXW272" s="208"/>
      <c r="HXX272" s="208"/>
      <c r="HXY272" s="208"/>
      <c r="HXZ272" s="208"/>
      <c r="HYA272" s="208"/>
      <c r="HYB272" s="208"/>
      <c r="HYC272" s="208"/>
      <c r="HYD272" s="208"/>
      <c r="HYE272" s="208"/>
      <c r="HYF272" s="208"/>
      <c r="HYG272" s="208"/>
      <c r="HYH272" s="208"/>
      <c r="HYI272" s="208"/>
      <c r="HYJ272" s="208"/>
      <c r="HYK272" s="208"/>
      <c r="HYL272" s="208"/>
      <c r="HYM272" s="208"/>
      <c r="HYN272" s="208"/>
      <c r="HYO272" s="208"/>
      <c r="HYP272" s="208"/>
      <c r="HYQ272" s="208"/>
      <c r="HYR272" s="208"/>
      <c r="HYS272" s="208"/>
      <c r="HYT272" s="208"/>
      <c r="HYU272" s="208"/>
      <c r="HYV272" s="208"/>
      <c r="HYW272" s="208"/>
      <c r="HYX272" s="208"/>
      <c r="HYY272" s="208"/>
      <c r="HYZ272" s="208"/>
      <c r="HZA272" s="208"/>
      <c r="HZB272" s="208"/>
      <c r="HZC272" s="208"/>
      <c r="HZD272" s="208"/>
      <c r="HZE272" s="208"/>
      <c r="HZF272" s="208"/>
      <c r="HZG272" s="208"/>
      <c r="HZH272" s="208"/>
      <c r="HZI272" s="208"/>
      <c r="HZJ272" s="208"/>
      <c r="HZK272" s="208"/>
      <c r="HZL272" s="208"/>
      <c r="HZM272" s="208"/>
      <c r="HZN272" s="208"/>
      <c r="HZO272" s="208"/>
      <c r="HZP272" s="208"/>
      <c r="HZQ272" s="208"/>
      <c r="HZR272" s="208"/>
      <c r="HZS272" s="208"/>
      <c r="HZT272" s="208"/>
      <c r="HZU272" s="208"/>
      <c r="HZV272" s="208"/>
      <c r="HZW272" s="208"/>
      <c r="HZX272" s="208"/>
      <c r="HZY272" s="208"/>
      <c r="HZZ272" s="208"/>
      <c r="IAA272" s="208"/>
      <c r="IAB272" s="208"/>
      <c r="IAC272" s="208"/>
      <c r="IAD272" s="208"/>
      <c r="IAE272" s="208"/>
      <c r="IAF272" s="208"/>
      <c r="IAG272" s="208"/>
      <c r="IAH272" s="208"/>
      <c r="IAI272" s="208"/>
      <c r="IAJ272" s="208"/>
      <c r="IAK272" s="208"/>
      <c r="IAL272" s="208"/>
      <c r="IAM272" s="208"/>
      <c r="IAN272" s="208"/>
      <c r="IAO272" s="208"/>
      <c r="IAP272" s="208"/>
      <c r="IAQ272" s="208"/>
      <c r="IAR272" s="208"/>
      <c r="IAS272" s="208"/>
      <c r="IAT272" s="208"/>
      <c r="IAU272" s="208"/>
      <c r="IAV272" s="208"/>
      <c r="IAW272" s="208"/>
      <c r="IAX272" s="208"/>
      <c r="IAY272" s="208"/>
      <c r="IAZ272" s="208"/>
      <c r="IBA272" s="208"/>
      <c r="IBB272" s="208"/>
      <c r="IBC272" s="208"/>
      <c r="IBD272" s="208"/>
      <c r="IBE272" s="208"/>
      <c r="IBF272" s="208"/>
      <c r="IBG272" s="208"/>
      <c r="IBH272" s="208"/>
      <c r="IBI272" s="208"/>
      <c r="IBJ272" s="208"/>
      <c r="IBK272" s="208"/>
      <c r="IBL272" s="208"/>
      <c r="IBM272" s="208"/>
      <c r="IBN272" s="208"/>
      <c r="IBO272" s="208"/>
      <c r="IBP272" s="208"/>
      <c r="IBQ272" s="208"/>
      <c r="IBR272" s="208"/>
      <c r="IBS272" s="208"/>
      <c r="IBT272" s="208"/>
      <c r="IBU272" s="208"/>
      <c r="IBV272" s="208"/>
      <c r="IBW272" s="208"/>
      <c r="IBX272" s="208"/>
      <c r="IBY272" s="208"/>
      <c r="IBZ272" s="208"/>
      <c r="ICA272" s="208"/>
      <c r="ICB272" s="208"/>
      <c r="ICC272" s="208"/>
      <c r="ICD272" s="208"/>
      <c r="ICE272" s="208"/>
      <c r="ICF272" s="208"/>
      <c r="ICG272" s="208"/>
      <c r="ICH272" s="208"/>
      <c r="ICI272" s="208"/>
      <c r="ICJ272" s="208"/>
      <c r="ICK272" s="208"/>
      <c r="ICL272" s="208"/>
      <c r="ICM272" s="208"/>
      <c r="ICN272" s="208"/>
      <c r="ICO272" s="208"/>
      <c r="ICP272" s="208"/>
      <c r="ICQ272" s="208"/>
      <c r="ICR272" s="208"/>
      <c r="ICS272" s="208"/>
      <c r="ICT272" s="208"/>
      <c r="ICU272" s="208"/>
      <c r="ICV272" s="208"/>
      <c r="ICW272" s="208"/>
      <c r="ICX272" s="208"/>
      <c r="ICY272" s="208"/>
      <c r="ICZ272" s="208"/>
      <c r="IDA272" s="208"/>
      <c r="IDB272" s="208"/>
      <c r="IDC272" s="208"/>
      <c r="IDD272" s="208"/>
      <c r="IDE272" s="208"/>
      <c r="IDF272" s="208"/>
      <c r="IDG272" s="208"/>
      <c r="IDH272" s="208"/>
      <c r="IDI272" s="208"/>
      <c r="IDJ272" s="208"/>
      <c r="IDK272" s="208"/>
      <c r="IDL272" s="208"/>
      <c r="IDM272" s="208"/>
      <c r="IDN272" s="208"/>
      <c r="IDO272" s="208"/>
      <c r="IDP272" s="208"/>
      <c r="IDQ272" s="208"/>
      <c r="IDR272" s="208"/>
      <c r="IDS272" s="208"/>
      <c r="IDT272" s="208"/>
      <c r="IDU272" s="208"/>
      <c r="IDV272" s="208"/>
      <c r="IDW272" s="208"/>
      <c r="IDX272" s="208"/>
      <c r="IDY272" s="208"/>
      <c r="IDZ272" s="208"/>
      <c r="IEA272" s="208"/>
      <c r="IEB272" s="208"/>
      <c r="IEC272" s="208"/>
      <c r="IED272" s="208"/>
      <c r="IEE272" s="208"/>
      <c r="IEF272" s="208"/>
      <c r="IEG272" s="208"/>
      <c r="IEH272" s="208"/>
      <c r="IEI272" s="208"/>
      <c r="IEJ272" s="208"/>
      <c r="IEK272" s="208"/>
      <c r="IEL272" s="208"/>
      <c r="IEM272" s="208"/>
      <c r="IEN272" s="208"/>
      <c r="IEO272" s="208"/>
      <c r="IEP272" s="208"/>
      <c r="IEQ272" s="208"/>
      <c r="IER272" s="208"/>
      <c r="IES272" s="208"/>
      <c r="IET272" s="208"/>
      <c r="IEU272" s="208"/>
      <c r="IEV272" s="208"/>
      <c r="IEW272" s="208"/>
      <c r="IEX272" s="208"/>
      <c r="IEY272" s="208"/>
      <c r="IEZ272" s="208"/>
      <c r="IFA272" s="208"/>
      <c r="IFB272" s="208"/>
      <c r="IFC272" s="208"/>
      <c r="IFD272" s="208"/>
      <c r="IFE272" s="208"/>
      <c r="IFF272" s="208"/>
      <c r="IFG272" s="208"/>
      <c r="IFH272" s="208"/>
      <c r="IFI272" s="208"/>
      <c r="IFJ272" s="208"/>
      <c r="IFK272" s="208"/>
      <c r="IFL272" s="208"/>
      <c r="IFM272" s="208"/>
      <c r="IFN272" s="208"/>
      <c r="IFO272" s="208"/>
      <c r="IFP272" s="208"/>
      <c r="IFQ272" s="208"/>
      <c r="IFR272" s="208"/>
      <c r="IFS272" s="208"/>
      <c r="IFT272" s="208"/>
      <c r="IFU272" s="208"/>
      <c r="IFV272" s="208"/>
      <c r="IFW272" s="208"/>
      <c r="IFX272" s="208"/>
      <c r="IFY272" s="208"/>
      <c r="IFZ272" s="208"/>
      <c r="IGA272" s="208"/>
      <c r="IGB272" s="208"/>
      <c r="IGC272" s="208"/>
      <c r="IGD272" s="208"/>
      <c r="IGE272" s="208"/>
      <c r="IGF272" s="208"/>
      <c r="IGG272" s="208"/>
      <c r="IGH272" s="208"/>
      <c r="IGI272" s="208"/>
      <c r="IGJ272" s="208"/>
      <c r="IGK272" s="208"/>
      <c r="IGL272" s="208"/>
      <c r="IGM272" s="208"/>
      <c r="IGN272" s="208"/>
      <c r="IGO272" s="208"/>
      <c r="IGP272" s="208"/>
      <c r="IGQ272" s="208"/>
      <c r="IGR272" s="208"/>
      <c r="IGS272" s="208"/>
      <c r="IGT272" s="208"/>
      <c r="IGU272" s="208"/>
      <c r="IGV272" s="208"/>
      <c r="IGW272" s="208"/>
      <c r="IGX272" s="208"/>
      <c r="IGY272" s="208"/>
      <c r="IGZ272" s="208"/>
      <c r="IHA272" s="208"/>
      <c r="IHB272" s="208"/>
      <c r="IHC272" s="208"/>
      <c r="IHD272" s="208"/>
      <c r="IHE272" s="208"/>
      <c r="IHF272" s="208"/>
      <c r="IHG272" s="208"/>
      <c r="IHH272" s="208"/>
      <c r="IHI272" s="208"/>
      <c r="IHJ272" s="208"/>
      <c r="IHK272" s="208"/>
      <c r="IHL272" s="208"/>
      <c r="IHM272" s="208"/>
      <c r="IHN272" s="208"/>
      <c r="IHO272" s="208"/>
      <c r="IHP272" s="208"/>
      <c r="IHQ272" s="208"/>
      <c r="IHR272" s="208"/>
      <c r="IHS272" s="208"/>
      <c r="IHT272" s="208"/>
      <c r="IHU272" s="208"/>
      <c r="IHV272" s="208"/>
      <c r="IHW272" s="208"/>
      <c r="IHX272" s="208"/>
      <c r="IHY272" s="208"/>
      <c r="IHZ272" s="208"/>
      <c r="IIA272" s="208"/>
      <c r="IIB272" s="208"/>
      <c r="IIC272" s="208"/>
      <c r="IID272" s="208"/>
      <c r="IIE272" s="208"/>
      <c r="IIF272" s="208"/>
      <c r="IIG272" s="208"/>
      <c r="IIH272" s="208"/>
      <c r="III272" s="208"/>
      <c r="IIJ272" s="208"/>
      <c r="IIK272" s="208"/>
      <c r="IIL272" s="208"/>
      <c r="IIM272" s="208"/>
      <c r="IIN272" s="208"/>
      <c r="IIO272" s="208"/>
      <c r="IIP272" s="208"/>
      <c r="IIQ272" s="208"/>
      <c r="IIR272" s="208"/>
      <c r="IIS272" s="208"/>
      <c r="IIT272" s="208"/>
      <c r="IIU272" s="208"/>
      <c r="IIV272" s="208"/>
      <c r="IIW272" s="208"/>
      <c r="IIX272" s="208"/>
      <c r="IIY272" s="208"/>
      <c r="IIZ272" s="208"/>
      <c r="IJA272" s="208"/>
      <c r="IJB272" s="208"/>
      <c r="IJC272" s="208"/>
      <c r="IJD272" s="208"/>
      <c r="IJE272" s="208"/>
      <c r="IJF272" s="208"/>
      <c r="IJG272" s="208"/>
      <c r="IJH272" s="208"/>
      <c r="IJI272" s="208"/>
      <c r="IJJ272" s="208"/>
      <c r="IJK272" s="208"/>
      <c r="IJL272" s="208"/>
      <c r="IJM272" s="208"/>
      <c r="IJN272" s="208"/>
      <c r="IJO272" s="208"/>
      <c r="IJP272" s="208"/>
      <c r="IJQ272" s="208"/>
      <c r="IJR272" s="208"/>
      <c r="IJS272" s="208"/>
      <c r="IJT272" s="208"/>
      <c r="IJU272" s="208"/>
      <c r="IJV272" s="208"/>
      <c r="IJW272" s="208"/>
      <c r="IJX272" s="208"/>
      <c r="IJY272" s="208"/>
      <c r="IJZ272" s="208"/>
      <c r="IKA272" s="208"/>
      <c r="IKB272" s="208"/>
      <c r="IKC272" s="208"/>
      <c r="IKD272" s="208"/>
      <c r="IKE272" s="208"/>
      <c r="IKF272" s="208"/>
      <c r="IKG272" s="208"/>
      <c r="IKH272" s="208"/>
      <c r="IKI272" s="208"/>
      <c r="IKJ272" s="208"/>
      <c r="IKK272" s="208"/>
      <c r="IKL272" s="208"/>
      <c r="IKM272" s="208"/>
      <c r="IKN272" s="208"/>
      <c r="IKO272" s="208"/>
      <c r="IKP272" s="208"/>
      <c r="IKQ272" s="208"/>
      <c r="IKR272" s="208"/>
      <c r="IKS272" s="208"/>
      <c r="IKT272" s="208"/>
      <c r="IKU272" s="208"/>
      <c r="IKV272" s="208"/>
      <c r="IKW272" s="208"/>
      <c r="IKX272" s="208"/>
      <c r="IKY272" s="208"/>
      <c r="IKZ272" s="208"/>
      <c r="ILA272" s="208"/>
      <c r="ILB272" s="208"/>
      <c r="ILC272" s="208"/>
      <c r="ILD272" s="208"/>
      <c r="ILE272" s="208"/>
      <c r="ILF272" s="208"/>
      <c r="ILG272" s="208"/>
      <c r="ILH272" s="208"/>
      <c r="ILI272" s="208"/>
      <c r="ILJ272" s="208"/>
      <c r="ILK272" s="208"/>
      <c r="ILL272" s="208"/>
      <c r="ILM272" s="208"/>
      <c r="ILN272" s="208"/>
      <c r="ILO272" s="208"/>
      <c r="ILP272" s="208"/>
      <c r="ILQ272" s="208"/>
      <c r="ILR272" s="208"/>
      <c r="ILS272" s="208"/>
      <c r="ILT272" s="208"/>
      <c r="ILU272" s="208"/>
      <c r="ILV272" s="208"/>
      <c r="ILW272" s="208"/>
      <c r="ILX272" s="208"/>
      <c r="ILY272" s="208"/>
      <c r="ILZ272" s="208"/>
      <c r="IMA272" s="208"/>
      <c r="IMB272" s="208"/>
      <c r="IMC272" s="208"/>
      <c r="IMD272" s="208"/>
      <c r="IME272" s="208"/>
      <c r="IMF272" s="208"/>
      <c r="IMG272" s="208"/>
      <c r="IMH272" s="208"/>
      <c r="IMI272" s="208"/>
      <c r="IMJ272" s="208"/>
      <c r="IMK272" s="208"/>
      <c r="IML272" s="208"/>
      <c r="IMM272" s="208"/>
      <c r="IMN272" s="208"/>
      <c r="IMO272" s="208"/>
      <c r="IMP272" s="208"/>
      <c r="IMQ272" s="208"/>
      <c r="IMR272" s="208"/>
      <c r="IMS272" s="208"/>
      <c r="IMT272" s="208"/>
      <c r="IMU272" s="208"/>
      <c r="IMV272" s="208"/>
      <c r="IMW272" s="208"/>
      <c r="IMX272" s="208"/>
      <c r="IMY272" s="208"/>
      <c r="IMZ272" s="208"/>
      <c r="INA272" s="208"/>
      <c r="INB272" s="208"/>
      <c r="INC272" s="208"/>
      <c r="IND272" s="208"/>
      <c r="INE272" s="208"/>
      <c r="INF272" s="208"/>
      <c r="ING272" s="208"/>
      <c r="INH272" s="208"/>
      <c r="INI272" s="208"/>
      <c r="INJ272" s="208"/>
      <c r="INK272" s="208"/>
      <c r="INL272" s="208"/>
      <c r="INM272" s="208"/>
      <c r="INN272" s="208"/>
      <c r="INO272" s="208"/>
      <c r="INP272" s="208"/>
      <c r="INQ272" s="208"/>
      <c r="INR272" s="208"/>
      <c r="INS272" s="208"/>
      <c r="INT272" s="208"/>
      <c r="INU272" s="208"/>
      <c r="INV272" s="208"/>
      <c r="INW272" s="208"/>
      <c r="INX272" s="208"/>
      <c r="INY272" s="208"/>
      <c r="INZ272" s="208"/>
      <c r="IOA272" s="208"/>
      <c r="IOB272" s="208"/>
      <c r="IOC272" s="208"/>
      <c r="IOD272" s="208"/>
      <c r="IOE272" s="208"/>
      <c r="IOF272" s="208"/>
      <c r="IOG272" s="208"/>
      <c r="IOH272" s="208"/>
      <c r="IOI272" s="208"/>
      <c r="IOJ272" s="208"/>
      <c r="IOK272" s="208"/>
      <c r="IOL272" s="208"/>
      <c r="IOM272" s="208"/>
      <c r="ION272" s="208"/>
      <c r="IOO272" s="208"/>
      <c r="IOP272" s="208"/>
      <c r="IOQ272" s="208"/>
      <c r="IOR272" s="208"/>
      <c r="IOS272" s="208"/>
      <c r="IOT272" s="208"/>
      <c r="IOU272" s="208"/>
      <c r="IOV272" s="208"/>
      <c r="IOW272" s="208"/>
      <c r="IOX272" s="208"/>
      <c r="IOY272" s="208"/>
      <c r="IOZ272" s="208"/>
      <c r="IPA272" s="208"/>
      <c r="IPB272" s="208"/>
      <c r="IPC272" s="208"/>
      <c r="IPD272" s="208"/>
      <c r="IPE272" s="208"/>
      <c r="IPF272" s="208"/>
      <c r="IPG272" s="208"/>
      <c r="IPH272" s="208"/>
      <c r="IPI272" s="208"/>
      <c r="IPJ272" s="208"/>
      <c r="IPK272" s="208"/>
      <c r="IPL272" s="208"/>
      <c r="IPM272" s="208"/>
      <c r="IPN272" s="208"/>
      <c r="IPO272" s="208"/>
      <c r="IPP272" s="208"/>
      <c r="IPQ272" s="208"/>
      <c r="IPR272" s="208"/>
      <c r="IPS272" s="208"/>
      <c r="IPT272" s="208"/>
      <c r="IPU272" s="208"/>
      <c r="IPV272" s="208"/>
      <c r="IPW272" s="208"/>
      <c r="IPX272" s="208"/>
      <c r="IPY272" s="208"/>
      <c r="IPZ272" s="208"/>
      <c r="IQA272" s="208"/>
      <c r="IQB272" s="208"/>
      <c r="IQC272" s="208"/>
      <c r="IQD272" s="208"/>
      <c r="IQE272" s="208"/>
      <c r="IQF272" s="208"/>
      <c r="IQG272" s="208"/>
      <c r="IQH272" s="208"/>
      <c r="IQI272" s="208"/>
      <c r="IQJ272" s="208"/>
      <c r="IQK272" s="208"/>
      <c r="IQL272" s="208"/>
      <c r="IQM272" s="208"/>
      <c r="IQN272" s="208"/>
      <c r="IQO272" s="208"/>
      <c r="IQP272" s="208"/>
      <c r="IQQ272" s="208"/>
      <c r="IQR272" s="208"/>
      <c r="IQS272" s="208"/>
      <c r="IQT272" s="208"/>
      <c r="IQU272" s="208"/>
      <c r="IQV272" s="208"/>
      <c r="IQW272" s="208"/>
      <c r="IQX272" s="208"/>
      <c r="IQY272" s="208"/>
      <c r="IQZ272" s="208"/>
      <c r="IRA272" s="208"/>
      <c r="IRB272" s="208"/>
      <c r="IRC272" s="208"/>
      <c r="IRD272" s="208"/>
      <c r="IRE272" s="208"/>
      <c r="IRF272" s="208"/>
      <c r="IRG272" s="208"/>
      <c r="IRH272" s="208"/>
      <c r="IRI272" s="208"/>
      <c r="IRJ272" s="208"/>
      <c r="IRK272" s="208"/>
      <c r="IRL272" s="208"/>
      <c r="IRM272" s="208"/>
      <c r="IRN272" s="208"/>
      <c r="IRO272" s="208"/>
      <c r="IRP272" s="208"/>
      <c r="IRQ272" s="208"/>
      <c r="IRR272" s="208"/>
      <c r="IRS272" s="208"/>
      <c r="IRT272" s="208"/>
      <c r="IRU272" s="208"/>
      <c r="IRV272" s="208"/>
      <c r="IRW272" s="208"/>
      <c r="IRX272" s="208"/>
      <c r="IRY272" s="208"/>
      <c r="IRZ272" s="208"/>
      <c r="ISA272" s="208"/>
      <c r="ISB272" s="208"/>
      <c r="ISC272" s="208"/>
      <c r="ISD272" s="208"/>
      <c r="ISE272" s="208"/>
      <c r="ISF272" s="208"/>
      <c r="ISG272" s="208"/>
      <c r="ISH272" s="208"/>
      <c r="ISI272" s="208"/>
      <c r="ISJ272" s="208"/>
      <c r="ISK272" s="208"/>
      <c r="ISL272" s="208"/>
      <c r="ISM272" s="208"/>
      <c r="ISN272" s="208"/>
      <c r="ISO272" s="208"/>
      <c r="ISP272" s="208"/>
      <c r="ISQ272" s="208"/>
      <c r="ISR272" s="208"/>
      <c r="ISS272" s="208"/>
      <c r="IST272" s="208"/>
      <c r="ISU272" s="208"/>
      <c r="ISV272" s="208"/>
      <c r="ISW272" s="208"/>
      <c r="ISX272" s="208"/>
      <c r="ISY272" s="208"/>
      <c r="ISZ272" s="208"/>
      <c r="ITA272" s="208"/>
      <c r="ITB272" s="208"/>
      <c r="ITC272" s="208"/>
      <c r="ITD272" s="208"/>
      <c r="ITE272" s="208"/>
      <c r="ITF272" s="208"/>
      <c r="ITG272" s="208"/>
      <c r="ITH272" s="208"/>
      <c r="ITI272" s="208"/>
      <c r="ITJ272" s="208"/>
      <c r="ITK272" s="208"/>
      <c r="ITL272" s="208"/>
      <c r="ITM272" s="208"/>
      <c r="ITN272" s="208"/>
      <c r="ITO272" s="208"/>
      <c r="ITP272" s="208"/>
      <c r="ITQ272" s="208"/>
      <c r="ITR272" s="208"/>
      <c r="ITS272" s="208"/>
      <c r="ITT272" s="208"/>
      <c r="ITU272" s="208"/>
      <c r="ITV272" s="208"/>
      <c r="ITW272" s="208"/>
      <c r="ITX272" s="208"/>
      <c r="ITY272" s="208"/>
      <c r="ITZ272" s="208"/>
      <c r="IUA272" s="208"/>
      <c r="IUB272" s="208"/>
      <c r="IUC272" s="208"/>
      <c r="IUD272" s="208"/>
      <c r="IUE272" s="208"/>
      <c r="IUF272" s="208"/>
      <c r="IUG272" s="208"/>
      <c r="IUH272" s="208"/>
      <c r="IUI272" s="208"/>
      <c r="IUJ272" s="208"/>
      <c r="IUK272" s="208"/>
      <c r="IUL272" s="208"/>
      <c r="IUM272" s="208"/>
      <c r="IUN272" s="208"/>
      <c r="IUO272" s="208"/>
      <c r="IUP272" s="208"/>
      <c r="IUQ272" s="208"/>
      <c r="IUR272" s="208"/>
      <c r="IUS272" s="208"/>
      <c r="IUT272" s="208"/>
      <c r="IUU272" s="208"/>
      <c r="IUV272" s="208"/>
      <c r="IUW272" s="208"/>
      <c r="IUX272" s="208"/>
      <c r="IUY272" s="208"/>
      <c r="IUZ272" s="208"/>
      <c r="IVA272" s="208"/>
      <c r="IVB272" s="208"/>
      <c r="IVC272" s="208"/>
      <c r="IVD272" s="208"/>
      <c r="IVE272" s="208"/>
      <c r="IVF272" s="208"/>
      <c r="IVG272" s="208"/>
      <c r="IVH272" s="208"/>
      <c r="IVI272" s="208"/>
      <c r="IVJ272" s="208"/>
      <c r="IVK272" s="208"/>
      <c r="IVL272" s="208"/>
      <c r="IVM272" s="208"/>
      <c r="IVN272" s="208"/>
      <c r="IVO272" s="208"/>
      <c r="IVP272" s="208"/>
      <c r="IVQ272" s="208"/>
      <c r="IVR272" s="208"/>
      <c r="IVS272" s="208"/>
      <c r="IVT272" s="208"/>
      <c r="IVU272" s="208"/>
      <c r="IVV272" s="208"/>
      <c r="IVW272" s="208"/>
      <c r="IVX272" s="208"/>
      <c r="IVY272" s="208"/>
      <c r="IVZ272" s="208"/>
      <c r="IWA272" s="208"/>
      <c r="IWB272" s="208"/>
      <c r="IWC272" s="208"/>
      <c r="IWD272" s="208"/>
      <c r="IWE272" s="208"/>
      <c r="IWF272" s="208"/>
      <c r="IWG272" s="208"/>
      <c r="IWH272" s="208"/>
      <c r="IWI272" s="208"/>
      <c r="IWJ272" s="208"/>
      <c r="IWK272" s="208"/>
      <c r="IWL272" s="208"/>
      <c r="IWM272" s="208"/>
      <c r="IWN272" s="208"/>
      <c r="IWO272" s="208"/>
      <c r="IWP272" s="208"/>
      <c r="IWQ272" s="208"/>
      <c r="IWR272" s="208"/>
      <c r="IWS272" s="208"/>
      <c r="IWT272" s="208"/>
      <c r="IWU272" s="208"/>
      <c r="IWV272" s="208"/>
      <c r="IWW272" s="208"/>
      <c r="IWX272" s="208"/>
      <c r="IWY272" s="208"/>
      <c r="IWZ272" s="208"/>
      <c r="IXA272" s="208"/>
      <c r="IXB272" s="208"/>
      <c r="IXC272" s="208"/>
      <c r="IXD272" s="208"/>
      <c r="IXE272" s="208"/>
      <c r="IXF272" s="208"/>
      <c r="IXG272" s="208"/>
      <c r="IXH272" s="208"/>
      <c r="IXI272" s="208"/>
      <c r="IXJ272" s="208"/>
      <c r="IXK272" s="208"/>
      <c r="IXL272" s="208"/>
      <c r="IXM272" s="208"/>
      <c r="IXN272" s="208"/>
      <c r="IXO272" s="208"/>
      <c r="IXP272" s="208"/>
      <c r="IXQ272" s="208"/>
      <c r="IXR272" s="208"/>
      <c r="IXS272" s="208"/>
      <c r="IXT272" s="208"/>
      <c r="IXU272" s="208"/>
      <c r="IXV272" s="208"/>
      <c r="IXW272" s="208"/>
      <c r="IXX272" s="208"/>
      <c r="IXY272" s="208"/>
      <c r="IXZ272" s="208"/>
      <c r="IYA272" s="208"/>
      <c r="IYB272" s="208"/>
      <c r="IYC272" s="208"/>
      <c r="IYD272" s="208"/>
      <c r="IYE272" s="208"/>
      <c r="IYF272" s="208"/>
      <c r="IYG272" s="208"/>
      <c r="IYH272" s="208"/>
      <c r="IYI272" s="208"/>
      <c r="IYJ272" s="208"/>
      <c r="IYK272" s="208"/>
      <c r="IYL272" s="208"/>
      <c r="IYM272" s="208"/>
      <c r="IYN272" s="208"/>
      <c r="IYO272" s="208"/>
      <c r="IYP272" s="208"/>
      <c r="IYQ272" s="208"/>
      <c r="IYR272" s="208"/>
      <c r="IYS272" s="208"/>
      <c r="IYT272" s="208"/>
      <c r="IYU272" s="208"/>
      <c r="IYV272" s="208"/>
      <c r="IYW272" s="208"/>
      <c r="IYX272" s="208"/>
      <c r="IYY272" s="208"/>
      <c r="IYZ272" s="208"/>
      <c r="IZA272" s="208"/>
      <c r="IZB272" s="208"/>
      <c r="IZC272" s="208"/>
      <c r="IZD272" s="208"/>
      <c r="IZE272" s="208"/>
      <c r="IZF272" s="208"/>
      <c r="IZG272" s="208"/>
      <c r="IZH272" s="208"/>
      <c r="IZI272" s="208"/>
      <c r="IZJ272" s="208"/>
      <c r="IZK272" s="208"/>
      <c r="IZL272" s="208"/>
      <c r="IZM272" s="208"/>
      <c r="IZN272" s="208"/>
      <c r="IZO272" s="208"/>
      <c r="IZP272" s="208"/>
      <c r="IZQ272" s="208"/>
      <c r="IZR272" s="208"/>
      <c r="IZS272" s="208"/>
      <c r="IZT272" s="208"/>
      <c r="IZU272" s="208"/>
      <c r="IZV272" s="208"/>
      <c r="IZW272" s="208"/>
      <c r="IZX272" s="208"/>
      <c r="IZY272" s="208"/>
      <c r="IZZ272" s="208"/>
      <c r="JAA272" s="208"/>
      <c r="JAB272" s="208"/>
      <c r="JAC272" s="208"/>
      <c r="JAD272" s="208"/>
      <c r="JAE272" s="208"/>
      <c r="JAF272" s="208"/>
      <c r="JAG272" s="208"/>
      <c r="JAH272" s="208"/>
      <c r="JAI272" s="208"/>
      <c r="JAJ272" s="208"/>
      <c r="JAK272" s="208"/>
      <c r="JAL272" s="208"/>
      <c r="JAM272" s="208"/>
      <c r="JAN272" s="208"/>
      <c r="JAO272" s="208"/>
      <c r="JAP272" s="208"/>
      <c r="JAQ272" s="208"/>
      <c r="JAR272" s="208"/>
      <c r="JAS272" s="208"/>
      <c r="JAT272" s="208"/>
      <c r="JAU272" s="208"/>
      <c r="JAV272" s="208"/>
      <c r="JAW272" s="208"/>
      <c r="JAX272" s="208"/>
      <c r="JAY272" s="208"/>
      <c r="JAZ272" s="208"/>
      <c r="JBA272" s="208"/>
      <c r="JBB272" s="208"/>
      <c r="JBC272" s="208"/>
      <c r="JBD272" s="208"/>
      <c r="JBE272" s="208"/>
      <c r="JBF272" s="208"/>
      <c r="JBG272" s="208"/>
      <c r="JBH272" s="208"/>
      <c r="JBI272" s="208"/>
      <c r="JBJ272" s="208"/>
      <c r="JBK272" s="208"/>
      <c r="JBL272" s="208"/>
      <c r="JBM272" s="208"/>
      <c r="JBN272" s="208"/>
      <c r="JBO272" s="208"/>
      <c r="JBP272" s="208"/>
      <c r="JBQ272" s="208"/>
      <c r="JBR272" s="208"/>
      <c r="JBS272" s="208"/>
      <c r="JBT272" s="208"/>
      <c r="JBU272" s="208"/>
      <c r="JBV272" s="208"/>
      <c r="JBW272" s="208"/>
      <c r="JBX272" s="208"/>
      <c r="JBY272" s="208"/>
      <c r="JBZ272" s="208"/>
      <c r="JCA272" s="208"/>
      <c r="JCB272" s="208"/>
      <c r="JCC272" s="208"/>
      <c r="JCD272" s="208"/>
      <c r="JCE272" s="208"/>
      <c r="JCF272" s="208"/>
      <c r="JCG272" s="208"/>
      <c r="JCH272" s="208"/>
      <c r="JCI272" s="208"/>
      <c r="JCJ272" s="208"/>
      <c r="JCK272" s="208"/>
      <c r="JCL272" s="208"/>
      <c r="JCM272" s="208"/>
      <c r="JCN272" s="208"/>
      <c r="JCO272" s="208"/>
      <c r="JCP272" s="208"/>
      <c r="JCQ272" s="208"/>
      <c r="JCR272" s="208"/>
      <c r="JCS272" s="208"/>
      <c r="JCT272" s="208"/>
      <c r="JCU272" s="208"/>
      <c r="JCV272" s="208"/>
      <c r="JCW272" s="208"/>
      <c r="JCX272" s="208"/>
      <c r="JCY272" s="208"/>
      <c r="JCZ272" s="208"/>
      <c r="JDA272" s="208"/>
      <c r="JDB272" s="208"/>
      <c r="JDC272" s="208"/>
      <c r="JDD272" s="208"/>
      <c r="JDE272" s="208"/>
      <c r="JDF272" s="208"/>
      <c r="JDG272" s="208"/>
      <c r="JDH272" s="208"/>
      <c r="JDI272" s="208"/>
      <c r="JDJ272" s="208"/>
      <c r="JDK272" s="208"/>
      <c r="JDL272" s="208"/>
      <c r="JDM272" s="208"/>
      <c r="JDN272" s="208"/>
      <c r="JDO272" s="208"/>
      <c r="JDP272" s="208"/>
      <c r="JDQ272" s="208"/>
      <c r="JDR272" s="208"/>
      <c r="JDS272" s="208"/>
      <c r="JDT272" s="208"/>
      <c r="JDU272" s="208"/>
      <c r="JDV272" s="208"/>
      <c r="JDW272" s="208"/>
      <c r="JDX272" s="208"/>
      <c r="JDY272" s="208"/>
      <c r="JDZ272" s="208"/>
      <c r="JEA272" s="208"/>
      <c r="JEB272" s="208"/>
      <c r="JEC272" s="208"/>
      <c r="JED272" s="208"/>
      <c r="JEE272" s="208"/>
      <c r="JEF272" s="208"/>
      <c r="JEG272" s="208"/>
      <c r="JEH272" s="208"/>
      <c r="JEI272" s="208"/>
      <c r="JEJ272" s="208"/>
      <c r="JEK272" s="208"/>
      <c r="JEL272" s="208"/>
      <c r="JEM272" s="208"/>
      <c r="JEN272" s="208"/>
      <c r="JEO272" s="208"/>
      <c r="JEP272" s="208"/>
      <c r="JEQ272" s="208"/>
      <c r="JER272" s="208"/>
      <c r="JES272" s="208"/>
      <c r="JET272" s="208"/>
      <c r="JEU272" s="208"/>
      <c r="JEV272" s="208"/>
      <c r="JEW272" s="208"/>
      <c r="JEX272" s="208"/>
      <c r="JEY272" s="208"/>
      <c r="JEZ272" s="208"/>
      <c r="JFA272" s="208"/>
      <c r="JFB272" s="208"/>
      <c r="JFC272" s="208"/>
      <c r="JFD272" s="208"/>
      <c r="JFE272" s="208"/>
      <c r="JFF272" s="208"/>
      <c r="JFG272" s="208"/>
      <c r="JFH272" s="208"/>
      <c r="JFI272" s="208"/>
      <c r="JFJ272" s="208"/>
      <c r="JFK272" s="208"/>
      <c r="JFL272" s="208"/>
      <c r="JFM272" s="208"/>
      <c r="JFN272" s="208"/>
      <c r="JFO272" s="208"/>
      <c r="JFP272" s="208"/>
      <c r="JFQ272" s="208"/>
      <c r="JFR272" s="208"/>
      <c r="JFS272" s="208"/>
      <c r="JFT272" s="208"/>
      <c r="JFU272" s="208"/>
      <c r="JFV272" s="208"/>
      <c r="JFW272" s="208"/>
      <c r="JFX272" s="208"/>
      <c r="JFY272" s="208"/>
      <c r="JFZ272" s="208"/>
      <c r="JGA272" s="208"/>
      <c r="JGB272" s="208"/>
      <c r="JGC272" s="208"/>
      <c r="JGD272" s="208"/>
      <c r="JGE272" s="208"/>
      <c r="JGF272" s="208"/>
      <c r="JGG272" s="208"/>
      <c r="JGH272" s="208"/>
      <c r="JGI272" s="208"/>
      <c r="JGJ272" s="208"/>
      <c r="JGK272" s="208"/>
      <c r="JGL272" s="208"/>
      <c r="JGM272" s="208"/>
      <c r="JGN272" s="208"/>
      <c r="JGO272" s="208"/>
      <c r="JGP272" s="208"/>
      <c r="JGQ272" s="208"/>
      <c r="JGR272" s="208"/>
      <c r="JGS272" s="208"/>
      <c r="JGT272" s="208"/>
      <c r="JGU272" s="208"/>
      <c r="JGV272" s="208"/>
      <c r="JGW272" s="208"/>
      <c r="JGX272" s="208"/>
      <c r="JGY272" s="208"/>
      <c r="JGZ272" s="208"/>
      <c r="JHA272" s="208"/>
      <c r="JHB272" s="208"/>
      <c r="JHC272" s="208"/>
      <c r="JHD272" s="208"/>
      <c r="JHE272" s="208"/>
      <c r="JHF272" s="208"/>
      <c r="JHG272" s="208"/>
      <c r="JHH272" s="208"/>
      <c r="JHI272" s="208"/>
      <c r="JHJ272" s="208"/>
      <c r="JHK272" s="208"/>
      <c r="JHL272" s="208"/>
      <c r="JHM272" s="208"/>
      <c r="JHN272" s="208"/>
      <c r="JHO272" s="208"/>
      <c r="JHP272" s="208"/>
      <c r="JHQ272" s="208"/>
      <c r="JHR272" s="208"/>
      <c r="JHS272" s="208"/>
      <c r="JHT272" s="208"/>
      <c r="JHU272" s="208"/>
      <c r="JHV272" s="208"/>
      <c r="JHW272" s="208"/>
      <c r="JHX272" s="208"/>
      <c r="JHY272" s="208"/>
      <c r="JHZ272" s="208"/>
      <c r="JIA272" s="208"/>
      <c r="JIB272" s="208"/>
      <c r="JIC272" s="208"/>
      <c r="JID272" s="208"/>
      <c r="JIE272" s="208"/>
      <c r="JIF272" s="208"/>
      <c r="JIG272" s="208"/>
      <c r="JIH272" s="208"/>
      <c r="JII272" s="208"/>
      <c r="JIJ272" s="208"/>
      <c r="JIK272" s="208"/>
      <c r="JIL272" s="208"/>
      <c r="JIM272" s="208"/>
      <c r="JIN272" s="208"/>
      <c r="JIO272" s="208"/>
      <c r="JIP272" s="208"/>
      <c r="JIQ272" s="208"/>
      <c r="JIR272" s="208"/>
      <c r="JIS272" s="208"/>
      <c r="JIT272" s="208"/>
      <c r="JIU272" s="208"/>
      <c r="JIV272" s="208"/>
      <c r="JIW272" s="208"/>
      <c r="JIX272" s="208"/>
      <c r="JIY272" s="208"/>
      <c r="JIZ272" s="208"/>
      <c r="JJA272" s="208"/>
      <c r="JJB272" s="208"/>
      <c r="JJC272" s="208"/>
      <c r="JJD272" s="208"/>
      <c r="JJE272" s="208"/>
      <c r="JJF272" s="208"/>
      <c r="JJG272" s="208"/>
      <c r="JJH272" s="208"/>
      <c r="JJI272" s="208"/>
      <c r="JJJ272" s="208"/>
      <c r="JJK272" s="208"/>
      <c r="JJL272" s="208"/>
      <c r="JJM272" s="208"/>
      <c r="JJN272" s="208"/>
      <c r="JJO272" s="208"/>
      <c r="JJP272" s="208"/>
      <c r="JJQ272" s="208"/>
      <c r="JJR272" s="208"/>
      <c r="JJS272" s="208"/>
      <c r="JJT272" s="208"/>
      <c r="JJU272" s="208"/>
      <c r="JJV272" s="208"/>
      <c r="JJW272" s="208"/>
      <c r="JJX272" s="208"/>
      <c r="JJY272" s="208"/>
      <c r="JJZ272" s="208"/>
      <c r="JKA272" s="208"/>
      <c r="JKB272" s="208"/>
      <c r="JKC272" s="208"/>
      <c r="JKD272" s="208"/>
      <c r="JKE272" s="208"/>
      <c r="JKF272" s="208"/>
      <c r="JKG272" s="208"/>
      <c r="JKH272" s="208"/>
      <c r="JKI272" s="208"/>
      <c r="JKJ272" s="208"/>
      <c r="JKK272" s="208"/>
      <c r="JKL272" s="208"/>
      <c r="JKM272" s="208"/>
      <c r="JKN272" s="208"/>
      <c r="JKO272" s="208"/>
      <c r="JKP272" s="208"/>
      <c r="JKQ272" s="208"/>
      <c r="JKR272" s="208"/>
      <c r="JKS272" s="208"/>
      <c r="JKT272" s="208"/>
      <c r="JKU272" s="208"/>
      <c r="JKV272" s="208"/>
      <c r="JKW272" s="208"/>
      <c r="JKX272" s="208"/>
      <c r="JKY272" s="208"/>
      <c r="JKZ272" s="208"/>
      <c r="JLA272" s="208"/>
      <c r="JLB272" s="208"/>
      <c r="JLC272" s="208"/>
      <c r="JLD272" s="208"/>
      <c r="JLE272" s="208"/>
      <c r="JLF272" s="208"/>
      <c r="JLG272" s="208"/>
      <c r="JLH272" s="208"/>
      <c r="JLI272" s="208"/>
      <c r="JLJ272" s="208"/>
      <c r="JLK272" s="208"/>
      <c r="JLL272" s="208"/>
      <c r="JLM272" s="208"/>
      <c r="JLN272" s="208"/>
      <c r="JLO272" s="208"/>
      <c r="JLP272" s="208"/>
      <c r="JLQ272" s="208"/>
      <c r="JLR272" s="208"/>
      <c r="JLS272" s="208"/>
      <c r="JLT272" s="208"/>
      <c r="JLU272" s="208"/>
      <c r="JLV272" s="208"/>
      <c r="JLW272" s="208"/>
      <c r="JLX272" s="208"/>
      <c r="JLY272" s="208"/>
      <c r="JLZ272" s="208"/>
      <c r="JMA272" s="208"/>
      <c r="JMB272" s="208"/>
      <c r="JMC272" s="208"/>
      <c r="JMD272" s="208"/>
      <c r="JME272" s="208"/>
      <c r="JMF272" s="208"/>
      <c r="JMG272" s="208"/>
      <c r="JMH272" s="208"/>
      <c r="JMI272" s="208"/>
      <c r="JMJ272" s="208"/>
      <c r="JMK272" s="208"/>
      <c r="JML272" s="208"/>
      <c r="JMM272" s="208"/>
      <c r="JMN272" s="208"/>
      <c r="JMO272" s="208"/>
      <c r="JMP272" s="208"/>
      <c r="JMQ272" s="208"/>
      <c r="JMR272" s="208"/>
      <c r="JMS272" s="208"/>
      <c r="JMT272" s="208"/>
      <c r="JMU272" s="208"/>
      <c r="JMV272" s="208"/>
      <c r="JMW272" s="208"/>
      <c r="JMX272" s="208"/>
      <c r="JMY272" s="208"/>
      <c r="JMZ272" s="208"/>
      <c r="JNA272" s="208"/>
      <c r="JNB272" s="208"/>
      <c r="JNC272" s="208"/>
      <c r="JND272" s="208"/>
      <c r="JNE272" s="208"/>
      <c r="JNF272" s="208"/>
      <c r="JNG272" s="208"/>
      <c r="JNH272" s="208"/>
      <c r="JNI272" s="208"/>
      <c r="JNJ272" s="208"/>
      <c r="JNK272" s="208"/>
      <c r="JNL272" s="208"/>
      <c r="JNM272" s="208"/>
      <c r="JNN272" s="208"/>
      <c r="JNO272" s="208"/>
      <c r="JNP272" s="208"/>
      <c r="JNQ272" s="208"/>
      <c r="JNR272" s="208"/>
      <c r="JNS272" s="208"/>
      <c r="JNT272" s="208"/>
      <c r="JNU272" s="208"/>
      <c r="JNV272" s="208"/>
      <c r="JNW272" s="208"/>
      <c r="JNX272" s="208"/>
      <c r="JNY272" s="208"/>
      <c r="JNZ272" s="208"/>
      <c r="JOA272" s="208"/>
      <c r="JOB272" s="208"/>
      <c r="JOC272" s="208"/>
      <c r="JOD272" s="208"/>
      <c r="JOE272" s="208"/>
      <c r="JOF272" s="208"/>
      <c r="JOG272" s="208"/>
      <c r="JOH272" s="208"/>
      <c r="JOI272" s="208"/>
      <c r="JOJ272" s="208"/>
      <c r="JOK272" s="208"/>
      <c r="JOL272" s="208"/>
      <c r="JOM272" s="208"/>
      <c r="JON272" s="208"/>
      <c r="JOO272" s="208"/>
      <c r="JOP272" s="208"/>
      <c r="JOQ272" s="208"/>
      <c r="JOR272" s="208"/>
      <c r="JOS272" s="208"/>
      <c r="JOT272" s="208"/>
      <c r="JOU272" s="208"/>
      <c r="JOV272" s="208"/>
      <c r="JOW272" s="208"/>
      <c r="JOX272" s="208"/>
      <c r="JOY272" s="208"/>
      <c r="JOZ272" s="208"/>
      <c r="JPA272" s="208"/>
      <c r="JPB272" s="208"/>
      <c r="JPC272" s="208"/>
      <c r="JPD272" s="208"/>
      <c r="JPE272" s="208"/>
      <c r="JPF272" s="208"/>
      <c r="JPG272" s="208"/>
      <c r="JPH272" s="208"/>
      <c r="JPI272" s="208"/>
      <c r="JPJ272" s="208"/>
      <c r="JPK272" s="208"/>
      <c r="JPL272" s="208"/>
      <c r="JPM272" s="208"/>
      <c r="JPN272" s="208"/>
      <c r="JPO272" s="208"/>
      <c r="JPP272" s="208"/>
      <c r="JPQ272" s="208"/>
      <c r="JPR272" s="208"/>
      <c r="JPS272" s="208"/>
      <c r="JPT272" s="208"/>
      <c r="JPU272" s="208"/>
      <c r="JPV272" s="208"/>
      <c r="JPW272" s="208"/>
      <c r="JPX272" s="208"/>
      <c r="JPY272" s="208"/>
      <c r="JPZ272" s="208"/>
      <c r="JQA272" s="208"/>
      <c r="JQB272" s="208"/>
      <c r="JQC272" s="208"/>
      <c r="JQD272" s="208"/>
      <c r="JQE272" s="208"/>
      <c r="JQF272" s="208"/>
      <c r="JQG272" s="208"/>
      <c r="JQH272" s="208"/>
      <c r="JQI272" s="208"/>
      <c r="JQJ272" s="208"/>
      <c r="JQK272" s="208"/>
      <c r="JQL272" s="208"/>
      <c r="JQM272" s="208"/>
      <c r="JQN272" s="208"/>
      <c r="JQO272" s="208"/>
      <c r="JQP272" s="208"/>
      <c r="JQQ272" s="208"/>
      <c r="JQR272" s="208"/>
      <c r="JQS272" s="208"/>
      <c r="JQT272" s="208"/>
      <c r="JQU272" s="208"/>
      <c r="JQV272" s="208"/>
      <c r="JQW272" s="208"/>
      <c r="JQX272" s="208"/>
      <c r="JQY272" s="208"/>
      <c r="JQZ272" s="208"/>
      <c r="JRA272" s="208"/>
      <c r="JRB272" s="208"/>
      <c r="JRC272" s="208"/>
      <c r="JRD272" s="208"/>
      <c r="JRE272" s="208"/>
      <c r="JRF272" s="208"/>
      <c r="JRG272" s="208"/>
      <c r="JRH272" s="208"/>
      <c r="JRI272" s="208"/>
      <c r="JRJ272" s="208"/>
      <c r="JRK272" s="208"/>
      <c r="JRL272" s="208"/>
      <c r="JRM272" s="208"/>
      <c r="JRN272" s="208"/>
      <c r="JRO272" s="208"/>
      <c r="JRP272" s="208"/>
      <c r="JRQ272" s="208"/>
      <c r="JRR272" s="208"/>
      <c r="JRS272" s="208"/>
      <c r="JRT272" s="208"/>
      <c r="JRU272" s="208"/>
      <c r="JRV272" s="208"/>
      <c r="JRW272" s="208"/>
      <c r="JRX272" s="208"/>
      <c r="JRY272" s="208"/>
      <c r="JRZ272" s="208"/>
      <c r="JSA272" s="208"/>
      <c r="JSB272" s="208"/>
      <c r="JSC272" s="208"/>
      <c r="JSD272" s="208"/>
      <c r="JSE272" s="208"/>
      <c r="JSF272" s="208"/>
      <c r="JSG272" s="208"/>
      <c r="JSH272" s="208"/>
      <c r="JSI272" s="208"/>
      <c r="JSJ272" s="208"/>
      <c r="JSK272" s="208"/>
      <c r="JSL272" s="208"/>
      <c r="JSM272" s="208"/>
      <c r="JSN272" s="208"/>
      <c r="JSO272" s="208"/>
      <c r="JSP272" s="208"/>
      <c r="JSQ272" s="208"/>
      <c r="JSR272" s="208"/>
      <c r="JSS272" s="208"/>
      <c r="JST272" s="208"/>
      <c r="JSU272" s="208"/>
      <c r="JSV272" s="208"/>
      <c r="JSW272" s="208"/>
      <c r="JSX272" s="208"/>
      <c r="JSY272" s="208"/>
      <c r="JSZ272" s="208"/>
      <c r="JTA272" s="208"/>
      <c r="JTB272" s="208"/>
      <c r="JTC272" s="208"/>
      <c r="JTD272" s="208"/>
      <c r="JTE272" s="208"/>
      <c r="JTF272" s="208"/>
      <c r="JTG272" s="208"/>
      <c r="JTH272" s="208"/>
      <c r="JTI272" s="208"/>
      <c r="JTJ272" s="208"/>
      <c r="JTK272" s="208"/>
      <c r="JTL272" s="208"/>
      <c r="JTM272" s="208"/>
      <c r="JTN272" s="208"/>
      <c r="JTO272" s="208"/>
      <c r="JTP272" s="208"/>
      <c r="JTQ272" s="208"/>
      <c r="JTR272" s="208"/>
      <c r="JTS272" s="208"/>
      <c r="JTT272" s="208"/>
      <c r="JTU272" s="208"/>
      <c r="JTV272" s="208"/>
      <c r="JTW272" s="208"/>
      <c r="JTX272" s="208"/>
      <c r="JTY272" s="208"/>
      <c r="JTZ272" s="208"/>
      <c r="JUA272" s="208"/>
      <c r="JUB272" s="208"/>
      <c r="JUC272" s="208"/>
      <c r="JUD272" s="208"/>
      <c r="JUE272" s="208"/>
      <c r="JUF272" s="208"/>
      <c r="JUG272" s="208"/>
      <c r="JUH272" s="208"/>
      <c r="JUI272" s="208"/>
      <c r="JUJ272" s="208"/>
      <c r="JUK272" s="208"/>
      <c r="JUL272" s="208"/>
      <c r="JUM272" s="208"/>
      <c r="JUN272" s="208"/>
      <c r="JUO272" s="208"/>
      <c r="JUP272" s="208"/>
      <c r="JUQ272" s="208"/>
      <c r="JUR272" s="208"/>
      <c r="JUS272" s="208"/>
      <c r="JUT272" s="208"/>
      <c r="JUU272" s="208"/>
      <c r="JUV272" s="208"/>
      <c r="JUW272" s="208"/>
      <c r="JUX272" s="208"/>
      <c r="JUY272" s="208"/>
      <c r="JUZ272" s="208"/>
      <c r="JVA272" s="208"/>
      <c r="JVB272" s="208"/>
      <c r="JVC272" s="208"/>
      <c r="JVD272" s="208"/>
      <c r="JVE272" s="208"/>
      <c r="JVF272" s="208"/>
      <c r="JVG272" s="208"/>
      <c r="JVH272" s="208"/>
      <c r="JVI272" s="208"/>
      <c r="JVJ272" s="208"/>
      <c r="JVK272" s="208"/>
      <c r="JVL272" s="208"/>
      <c r="JVM272" s="208"/>
      <c r="JVN272" s="208"/>
      <c r="JVO272" s="208"/>
      <c r="JVP272" s="208"/>
      <c r="JVQ272" s="208"/>
      <c r="JVR272" s="208"/>
      <c r="JVS272" s="208"/>
      <c r="JVT272" s="208"/>
      <c r="JVU272" s="208"/>
      <c r="JVV272" s="208"/>
      <c r="JVW272" s="208"/>
      <c r="JVX272" s="208"/>
      <c r="JVY272" s="208"/>
      <c r="JVZ272" s="208"/>
      <c r="JWA272" s="208"/>
      <c r="JWB272" s="208"/>
      <c r="JWC272" s="208"/>
      <c r="JWD272" s="208"/>
      <c r="JWE272" s="208"/>
      <c r="JWF272" s="208"/>
      <c r="JWG272" s="208"/>
      <c r="JWH272" s="208"/>
      <c r="JWI272" s="208"/>
      <c r="JWJ272" s="208"/>
      <c r="JWK272" s="208"/>
      <c r="JWL272" s="208"/>
      <c r="JWM272" s="208"/>
      <c r="JWN272" s="208"/>
      <c r="JWO272" s="208"/>
      <c r="JWP272" s="208"/>
      <c r="JWQ272" s="208"/>
      <c r="JWR272" s="208"/>
      <c r="JWS272" s="208"/>
      <c r="JWT272" s="208"/>
      <c r="JWU272" s="208"/>
      <c r="JWV272" s="208"/>
      <c r="JWW272" s="208"/>
      <c r="JWX272" s="208"/>
      <c r="JWY272" s="208"/>
      <c r="JWZ272" s="208"/>
      <c r="JXA272" s="208"/>
      <c r="JXB272" s="208"/>
      <c r="JXC272" s="208"/>
      <c r="JXD272" s="208"/>
      <c r="JXE272" s="208"/>
      <c r="JXF272" s="208"/>
      <c r="JXG272" s="208"/>
      <c r="JXH272" s="208"/>
      <c r="JXI272" s="208"/>
      <c r="JXJ272" s="208"/>
      <c r="JXK272" s="208"/>
      <c r="JXL272" s="208"/>
      <c r="JXM272" s="208"/>
      <c r="JXN272" s="208"/>
      <c r="JXO272" s="208"/>
      <c r="JXP272" s="208"/>
      <c r="JXQ272" s="208"/>
      <c r="JXR272" s="208"/>
      <c r="JXS272" s="208"/>
      <c r="JXT272" s="208"/>
      <c r="JXU272" s="208"/>
      <c r="JXV272" s="208"/>
      <c r="JXW272" s="208"/>
      <c r="JXX272" s="208"/>
      <c r="JXY272" s="208"/>
      <c r="JXZ272" s="208"/>
      <c r="JYA272" s="208"/>
      <c r="JYB272" s="208"/>
      <c r="JYC272" s="208"/>
      <c r="JYD272" s="208"/>
      <c r="JYE272" s="208"/>
      <c r="JYF272" s="208"/>
      <c r="JYG272" s="208"/>
      <c r="JYH272" s="208"/>
      <c r="JYI272" s="208"/>
      <c r="JYJ272" s="208"/>
      <c r="JYK272" s="208"/>
      <c r="JYL272" s="208"/>
      <c r="JYM272" s="208"/>
      <c r="JYN272" s="208"/>
      <c r="JYO272" s="208"/>
      <c r="JYP272" s="208"/>
      <c r="JYQ272" s="208"/>
      <c r="JYR272" s="208"/>
      <c r="JYS272" s="208"/>
      <c r="JYT272" s="208"/>
      <c r="JYU272" s="208"/>
      <c r="JYV272" s="208"/>
      <c r="JYW272" s="208"/>
      <c r="JYX272" s="208"/>
      <c r="JYY272" s="208"/>
      <c r="JYZ272" s="208"/>
      <c r="JZA272" s="208"/>
      <c r="JZB272" s="208"/>
      <c r="JZC272" s="208"/>
      <c r="JZD272" s="208"/>
      <c r="JZE272" s="208"/>
      <c r="JZF272" s="208"/>
      <c r="JZG272" s="208"/>
      <c r="JZH272" s="208"/>
      <c r="JZI272" s="208"/>
      <c r="JZJ272" s="208"/>
      <c r="JZK272" s="208"/>
      <c r="JZL272" s="208"/>
      <c r="JZM272" s="208"/>
      <c r="JZN272" s="208"/>
      <c r="JZO272" s="208"/>
      <c r="JZP272" s="208"/>
      <c r="JZQ272" s="208"/>
      <c r="JZR272" s="208"/>
      <c r="JZS272" s="208"/>
      <c r="JZT272" s="208"/>
      <c r="JZU272" s="208"/>
      <c r="JZV272" s="208"/>
      <c r="JZW272" s="208"/>
      <c r="JZX272" s="208"/>
      <c r="JZY272" s="208"/>
      <c r="JZZ272" s="208"/>
      <c r="KAA272" s="208"/>
      <c r="KAB272" s="208"/>
      <c r="KAC272" s="208"/>
      <c r="KAD272" s="208"/>
      <c r="KAE272" s="208"/>
      <c r="KAF272" s="208"/>
      <c r="KAG272" s="208"/>
      <c r="KAH272" s="208"/>
      <c r="KAI272" s="208"/>
      <c r="KAJ272" s="208"/>
      <c r="KAK272" s="208"/>
      <c r="KAL272" s="208"/>
      <c r="KAM272" s="208"/>
      <c r="KAN272" s="208"/>
      <c r="KAO272" s="208"/>
      <c r="KAP272" s="208"/>
      <c r="KAQ272" s="208"/>
      <c r="KAR272" s="208"/>
      <c r="KAS272" s="208"/>
      <c r="KAT272" s="208"/>
      <c r="KAU272" s="208"/>
      <c r="KAV272" s="208"/>
      <c r="KAW272" s="208"/>
      <c r="KAX272" s="208"/>
      <c r="KAY272" s="208"/>
      <c r="KAZ272" s="208"/>
      <c r="KBA272" s="208"/>
      <c r="KBB272" s="208"/>
      <c r="KBC272" s="208"/>
      <c r="KBD272" s="208"/>
      <c r="KBE272" s="208"/>
      <c r="KBF272" s="208"/>
      <c r="KBG272" s="208"/>
      <c r="KBH272" s="208"/>
      <c r="KBI272" s="208"/>
      <c r="KBJ272" s="208"/>
      <c r="KBK272" s="208"/>
      <c r="KBL272" s="208"/>
      <c r="KBM272" s="208"/>
      <c r="KBN272" s="208"/>
      <c r="KBO272" s="208"/>
      <c r="KBP272" s="208"/>
      <c r="KBQ272" s="208"/>
      <c r="KBR272" s="208"/>
      <c r="KBS272" s="208"/>
      <c r="KBT272" s="208"/>
      <c r="KBU272" s="208"/>
      <c r="KBV272" s="208"/>
      <c r="KBW272" s="208"/>
      <c r="KBX272" s="208"/>
      <c r="KBY272" s="208"/>
      <c r="KBZ272" s="208"/>
      <c r="KCA272" s="208"/>
      <c r="KCB272" s="208"/>
      <c r="KCC272" s="208"/>
      <c r="KCD272" s="208"/>
      <c r="KCE272" s="208"/>
      <c r="KCF272" s="208"/>
      <c r="KCG272" s="208"/>
      <c r="KCH272" s="208"/>
      <c r="KCI272" s="208"/>
      <c r="KCJ272" s="208"/>
      <c r="KCK272" s="208"/>
      <c r="KCL272" s="208"/>
      <c r="KCM272" s="208"/>
      <c r="KCN272" s="208"/>
      <c r="KCO272" s="208"/>
      <c r="KCP272" s="208"/>
      <c r="KCQ272" s="208"/>
      <c r="KCR272" s="208"/>
      <c r="KCS272" s="208"/>
      <c r="KCT272" s="208"/>
      <c r="KCU272" s="208"/>
      <c r="KCV272" s="208"/>
      <c r="KCW272" s="208"/>
      <c r="KCX272" s="208"/>
      <c r="KCY272" s="208"/>
      <c r="KCZ272" s="208"/>
      <c r="KDA272" s="208"/>
      <c r="KDB272" s="208"/>
      <c r="KDC272" s="208"/>
      <c r="KDD272" s="208"/>
      <c r="KDE272" s="208"/>
      <c r="KDF272" s="208"/>
      <c r="KDG272" s="208"/>
      <c r="KDH272" s="208"/>
      <c r="KDI272" s="208"/>
      <c r="KDJ272" s="208"/>
      <c r="KDK272" s="208"/>
      <c r="KDL272" s="208"/>
      <c r="KDM272" s="208"/>
      <c r="KDN272" s="208"/>
      <c r="KDO272" s="208"/>
      <c r="KDP272" s="208"/>
      <c r="KDQ272" s="208"/>
      <c r="KDR272" s="208"/>
      <c r="KDS272" s="208"/>
      <c r="KDT272" s="208"/>
      <c r="KDU272" s="208"/>
      <c r="KDV272" s="208"/>
      <c r="KDW272" s="208"/>
      <c r="KDX272" s="208"/>
      <c r="KDY272" s="208"/>
      <c r="KDZ272" s="208"/>
      <c r="KEA272" s="208"/>
      <c r="KEB272" s="208"/>
      <c r="KEC272" s="208"/>
      <c r="KED272" s="208"/>
      <c r="KEE272" s="208"/>
      <c r="KEF272" s="208"/>
      <c r="KEG272" s="208"/>
      <c r="KEH272" s="208"/>
      <c r="KEI272" s="208"/>
      <c r="KEJ272" s="208"/>
      <c r="KEK272" s="208"/>
      <c r="KEL272" s="208"/>
      <c r="KEM272" s="208"/>
      <c r="KEN272" s="208"/>
      <c r="KEO272" s="208"/>
      <c r="KEP272" s="208"/>
      <c r="KEQ272" s="208"/>
      <c r="KER272" s="208"/>
      <c r="KES272" s="208"/>
      <c r="KET272" s="208"/>
      <c r="KEU272" s="208"/>
      <c r="KEV272" s="208"/>
      <c r="KEW272" s="208"/>
      <c r="KEX272" s="208"/>
      <c r="KEY272" s="208"/>
      <c r="KEZ272" s="208"/>
      <c r="KFA272" s="208"/>
      <c r="KFB272" s="208"/>
      <c r="KFC272" s="208"/>
      <c r="KFD272" s="208"/>
      <c r="KFE272" s="208"/>
      <c r="KFF272" s="208"/>
      <c r="KFG272" s="208"/>
      <c r="KFH272" s="208"/>
      <c r="KFI272" s="208"/>
      <c r="KFJ272" s="208"/>
      <c r="KFK272" s="208"/>
      <c r="KFL272" s="208"/>
      <c r="KFM272" s="208"/>
      <c r="KFN272" s="208"/>
      <c r="KFO272" s="208"/>
      <c r="KFP272" s="208"/>
      <c r="KFQ272" s="208"/>
      <c r="KFR272" s="208"/>
      <c r="KFS272" s="208"/>
      <c r="KFT272" s="208"/>
      <c r="KFU272" s="208"/>
      <c r="KFV272" s="208"/>
      <c r="KFW272" s="208"/>
      <c r="KFX272" s="208"/>
      <c r="KFY272" s="208"/>
      <c r="KFZ272" s="208"/>
      <c r="KGA272" s="208"/>
      <c r="KGB272" s="208"/>
      <c r="KGC272" s="208"/>
      <c r="KGD272" s="208"/>
      <c r="KGE272" s="208"/>
      <c r="KGF272" s="208"/>
      <c r="KGG272" s="208"/>
      <c r="KGH272" s="208"/>
      <c r="KGI272" s="208"/>
      <c r="KGJ272" s="208"/>
      <c r="KGK272" s="208"/>
      <c r="KGL272" s="208"/>
      <c r="KGM272" s="208"/>
      <c r="KGN272" s="208"/>
      <c r="KGO272" s="208"/>
      <c r="KGP272" s="208"/>
      <c r="KGQ272" s="208"/>
      <c r="KGR272" s="208"/>
      <c r="KGS272" s="208"/>
      <c r="KGT272" s="208"/>
      <c r="KGU272" s="208"/>
      <c r="KGV272" s="208"/>
      <c r="KGW272" s="208"/>
      <c r="KGX272" s="208"/>
      <c r="KGY272" s="208"/>
      <c r="KGZ272" s="208"/>
      <c r="KHA272" s="208"/>
      <c r="KHB272" s="208"/>
      <c r="KHC272" s="208"/>
      <c r="KHD272" s="208"/>
      <c r="KHE272" s="208"/>
      <c r="KHF272" s="208"/>
      <c r="KHG272" s="208"/>
      <c r="KHH272" s="208"/>
      <c r="KHI272" s="208"/>
      <c r="KHJ272" s="208"/>
      <c r="KHK272" s="208"/>
      <c r="KHL272" s="208"/>
      <c r="KHM272" s="208"/>
      <c r="KHN272" s="208"/>
      <c r="KHO272" s="208"/>
      <c r="KHP272" s="208"/>
      <c r="KHQ272" s="208"/>
      <c r="KHR272" s="208"/>
      <c r="KHS272" s="208"/>
      <c r="KHT272" s="208"/>
      <c r="KHU272" s="208"/>
      <c r="KHV272" s="208"/>
      <c r="KHW272" s="208"/>
      <c r="KHX272" s="208"/>
      <c r="KHY272" s="208"/>
      <c r="KHZ272" s="208"/>
      <c r="KIA272" s="208"/>
      <c r="KIB272" s="208"/>
      <c r="KIC272" s="208"/>
      <c r="KID272" s="208"/>
      <c r="KIE272" s="208"/>
      <c r="KIF272" s="208"/>
      <c r="KIG272" s="208"/>
      <c r="KIH272" s="208"/>
      <c r="KII272" s="208"/>
      <c r="KIJ272" s="208"/>
      <c r="KIK272" s="208"/>
      <c r="KIL272" s="208"/>
      <c r="KIM272" s="208"/>
      <c r="KIN272" s="208"/>
      <c r="KIO272" s="208"/>
      <c r="KIP272" s="208"/>
      <c r="KIQ272" s="208"/>
      <c r="KIR272" s="208"/>
      <c r="KIS272" s="208"/>
      <c r="KIT272" s="208"/>
      <c r="KIU272" s="208"/>
      <c r="KIV272" s="208"/>
      <c r="KIW272" s="208"/>
      <c r="KIX272" s="208"/>
      <c r="KIY272" s="208"/>
      <c r="KIZ272" s="208"/>
      <c r="KJA272" s="208"/>
      <c r="KJB272" s="208"/>
      <c r="KJC272" s="208"/>
      <c r="KJD272" s="208"/>
      <c r="KJE272" s="208"/>
      <c r="KJF272" s="208"/>
      <c r="KJG272" s="208"/>
      <c r="KJH272" s="208"/>
      <c r="KJI272" s="208"/>
      <c r="KJJ272" s="208"/>
      <c r="KJK272" s="208"/>
      <c r="KJL272" s="208"/>
      <c r="KJM272" s="208"/>
      <c r="KJN272" s="208"/>
      <c r="KJO272" s="208"/>
      <c r="KJP272" s="208"/>
      <c r="KJQ272" s="208"/>
      <c r="KJR272" s="208"/>
      <c r="KJS272" s="208"/>
      <c r="KJT272" s="208"/>
      <c r="KJU272" s="208"/>
      <c r="KJV272" s="208"/>
      <c r="KJW272" s="208"/>
      <c r="KJX272" s="208"/>
      <c r="KJY272" s="208"/>
      <c r="KJZ272" s="208"/>
      <c r="KKA272" s="208"/>
      <c r="KKB272" s="208"/>
      <c r="KKC272" s="208"/>
      <c r="KKD272" s="208"/>
      <c r="KKE272" s="208"/>
      <c r="KKF272" s="208"/>
      <c r="KKG272" s="208"/>
      <c r="KKH272" s="208"/>
      <c r="KKI272" s="208"/>
      <c r="KKJ272" s="208"/>
      <c r="KKK272" s="208"/>
      <c r="KKL272" s="208"/>
      <c r="KKM272" s="208"/>
      <c r="KKN272" s="208"/>
      <c r="KKO272" s="208"/>
      <c r="KKP272" s="208"/>
      <c r="KKQ272" s="208"/>
      <c r="KKR272" s="208"/>
      <c r="KKS272" s="208"/>
      <c r="KKT272" s="208"/>
      <c r="KKU272" s="208"/>
      <c r="KKV272" s="208"/>
      <c r="KKW272" s="208"/>
      <c r="KKX272" s="208"/>
      <c r="KKY272" s="208"/>
      <c r="KKZ272" s="208"/>
      <c r="KLA272" s="208"/>
      <c r="KLB272" s="208"/>
      <c r="KLC272" s="208"/>
      <c r="KLD272" s="208"/>
      <c r="KLE272" s="208"/>
      <c r="KLF272" s="208"/>
      <c r="KLG272" s="208"/>
      <c r="KLH272" s="208"/>
      <c r="KLI272" s="208"/>
      <c r="KLJ272" s="208"/>
      <c r="KLK272" s="208"/>
      <c r="KLL272" s="208"/>
      <c r="KLM272" s="208"/>
      <c r="KLN272" s="208"/>
      <c r="KLO272" s="208"/>
      <c r="KLP272" s="208"/>
      <c r="KLQ272" s="208"/>
      <c r="KLR272" s="208"/>
      <c r="KLS272" s="208"/>
      <c r="KLT272" s="208"/>
      <c r="KLU272" s="208"/>
      <c r="KLV272" s="208"/>
      <c r="KLW272" s="208"/>
      <c r="KLX272" s="208"/>
      <c r="KLY272" s="208"/>
      <c r="KLZ272" s="208"/>
      <c r="KMA272" s="208"/>
      <c r="KMB272" s="208"/>
      <c r="KMC272" s="208"/>
      <c r="KMD272" s="208"/>
      <c r="KME272" s="208"/>
      <c r="KMF272" s="208"/>
      <c r="KMG272" s="208"/>
      <c r="KMH272" s="208"/>
      <c r="KMI272" s="208"/>
      <c r="KMJ272" s="208"/>
      <c r="KMK272" s="208"/>
      <c r="KML272" s="208"/>
      <c r="KMM272" s="208"/>
      <c r="KMN272" s="208"/>
      <c r="KMO272" s="208"/>
      <c r="KMP272" s="208"/>
      <c r="KMQ272" s="208"/>
      <c r="KMR272" s="208"/>
      <c r="KMS272" s="208"/>
      <c r="KMT272" s="208"/>
      <c r="KMU272" s="208"/>
      <c r="KMV272" s="208"/>
      <c r="KMW272" s="208"/>
      <c r="KMX272" s="208"/>
      <c r="KMY272" s="208"/>
      <c r="KMZ272" s="208"/>
      <c r="KNA272" s="208"/>
      <c r="KNB272" s="208"/>
      <c r="KNC272" s="208"/>
      <c r="KND272" s="208"/>
      <c r="KNE272" s="208"/>
      <c r="KNF272" s="208"/>
      <c r="KNG272" s="208"/>
      <c r="KNH272" s="208"/>
      <c r="KNI272" s="208"/>
      <c r="KNJ272" s="208"/>
      <c r="KNK272" s="208"/>
      <c r="KNL272" s="208"/>
      <c r="KNM272" s="208"/>
      <c r="KNN272" s="208"/>
      <c r="KNO272" s="208"/>
      <c r="KNP272" s="208"/>
      <c r="KNQ272" s="208"/>
      <c r="KNR272" s="208"/>
      <c r="KNS272" s="208"/>
      <c r="KNT272" s="208"/>
      <c r="KNU272" s="208"/>
      <c r="KNV272" s="208"/>
      <c r="KNW272" s="208"/>
      <c r="KNX272" s="208"/>
      <c r="KNY272" s="208"/>
      <c r="KNZ272" s="208"/>
      <c r="KOA272" s="208"/>
      <c r="KOB272" s="208"/>
      <c r="KOC272" s="208"/>
      <c r="KOD272" s="208"/>
      <c r="KOE272" s="208"/>
      <c r="KOF272" s="208"/>
      <c r="KOG272" s="208"/>
      <c r="KOH272" s="208"/>
      <c r="KOI272" s="208"/>
      <c r="KOJ272" s="208"/>
      <c r="KOK272" s="208"/>
      <c r="KOL272" s="208"/>
      <c r="KOM272" s="208"/>
      <c r="KON272" s="208"/>
      <c r="KOO272" s="208"/>
      <c r="KOP272" s="208"/>
      <c r="KOQ272" s="208"/>
      <c r="KOR272" s="208"/>
      <c r="KOS272" s="208"/>
      <c r="KOT272" s="208"/>
      <c r="KOU272" s="208"/>
      <c r="KOV272" s="208"/>
      <c r="KOW272" s="208"/>
      <c r="KOX272" s="208"/>
      <c r="KOY272" s="208"/>
      <c r="KOZ272" s="208"/>
      <c r="KPA272" s="208"/>
      <c r="KPB272" s="208"/>
      <c r="KPC272" s="208"/>
      <c r="KPD272" s="208"/>
      <c r="KPE272" s="208"/>
      <c r="KPF272" s="208"/>
      <c r="KPG272" s="208"/>
      <c r="KPH272" s="208"/>
      <c r="KPI272" s="208"/>
      <c r="KPJ272" s="208"/>
      <c r="KPK272" s="208"/>
      <c r="KPL272" s="208"/>
      <c r="KPM272" s="208"/>
      <c r="KPN272" s="208"/>
      <c r="KPO272" s="208"/>
      <c r="KPP272" s="208"/>
      <c r="KPQ272" s="208"/>
      <c r="KPR272" s="208"/>
      <c r="KPS272" s="208"/>
      <c r="KPT272" s="208"/>
      <c r="KPU272" s="208"/>
      <c r="KPV272" s="208"/>
      <c r="KPW272" s="208"/>
      <c r="KPX272" s="208"/>
      <c r="KPY272" s="208"/>
      <c r="KPZ272" s="208"/>
      <c r="KQA272" s="208"/>
      <c r="KQB272" s="208"/>
      <c r="KQC272" s="208"/>
      <c r="KQD272" s="208"/>
      <c r="KQE272" s="208"/>
      <c r="KQF272" s="208"/>
      <c r="KQG272" s="208"/>
      <c r="KQH272" s="208"/>
      <c r="KQI272" s="208"/>
      <c r="KQJ272" s="208"/>
      <c r="KQK272" s="208"/>
      <c r="KQL272" s="208"/>
      <c r="KQM272" s="208"/>
      <c r="KQN272" s="208"/>
      <c r="KQO272" s="208"/>
      <c r="KQP272" s="208"/>
      <c r="KQQ272" s="208"/>
      <c r="KQR272" s="208"/>
      <c r="KQS272" s="208"/>
      <c r="KQT272" s="208"/>
      <c r="KQU272" s="208"/>
      <c r="KQV272" s="208"/>
      <c r="KQW272" s="208"/>
      <c r="KQX272" s="208"/>
      <c r="KQY272" s="208"/>
      <c r="KQZ272" s="208"/>
      <c r="KRA272" s="208"/>
      <c r="KRB272" s="208"/>
      <c r="KRC272" s="208"/>
      <c r="KRD272" s="208"/>
      <c r="KRE272" s="208"/>
      <c r="KRF272" s="208"/>
      <c r="KRG272" s="208"/>
      <c r="KRH272" s="208"/>
      <c r="KRI272" s="208"/>
      <c r="KRJ272" s="208"/>
      <c r="KRK272" s="208"/>
      <c r="KRL272" s="208"/>
      <c r="KRM272" s="208"/>
      <c r="KRN272" s="208"/>
      <c r="KRO272" s="208"/>
      <c r="KRP272" s="208"/>
      <c r="KRQ272" s="208"/>
      <c r="KRR272" s="208"/>
      <c r="KRS272" s="208"/>
      <c r="KRT272" s="208"/>
      <c r="KRU272" s="208"/>
      <c r="KRV272" s="208"/>
      <c r="KRW272" s="208"/>
      <c r="KRX272" s="208"/>
      <c r="KRY272" s="208"/>
      <c r="KRZ272" s="208"/>
      <c r="KSA272" s="208"/>
      <c r="KSB272" s="208"/>
      <c r="KSC272" s="208"/>
      <c r="KSD272" s="208"/>
      <c r="KSE272" s="208"/>
      <c r="KSF272" s="208"/>
      <c r="KSG272" s="208"/>
      <c r="KSH272" s="208"/>
      <c r="KSI272" s="208"/>
      <c r="KSJ272" s="208"/>
      <c r="KSK272" s="208"/>
      <c r="KSL272" s="208"/>
      <c r="KSM272" s="208"/>
      <c r="KSN272" s="208"/>
      <c r="KSO272" s="208"/>
      <c r="KSP272" s="208"/>
      <c r="KSQ272" s="208"/>
      <c r="KSR272" s="208"/>
      <c r="KSS272" s="208"/>
      <c r="KST272" s="208"/>
      <c r="KSU272" s="208"/>
      <c r="KSV272" s="208"/>
      <c r="KSW272" s="208"/>
      <c r="KSX272" s="208"/>
      <c r="KSY272" s="208"/>
      <c r="KSZ272" s="208"/>
      <c r="KTA272" s="208"/>
      <c r="KTB272" s="208"/>
      <c r="KTC272" s="208"/>
      <c r="KTD272" s="208"/>
      <c r="KTE272" s="208"/>
      <c r="KTF272" s="208"/>
      <c r="KTG272" s="208"/>
      <c r="KTH272" s="208"/>
      <c r="KTI272" s="208"/>
      <c r="KTJ272" s="208"/>
      <c r="KTK272" s="208"/>
      <c r="KTL272" s="208"/>
      <c r="KTM272" s="208"/>
      <c r="KTN272" s="208"/>
      <c r="KTO272" s="208"/>
      <c r="KTP272" s="208"/>
      <c r="KTQ272" s="208"/>
      <c r="KTR272" s="208"/>
      <c r="KTS272" s="208"/>
      <c r="KTT272" s="208"/>
      <c r="KTU272" s="208"/>
      <c r="KTV272" s="208"/>
      <c r="KTW272" s="208"/>
      <c r="KTX272" s="208"/>
      <c r="KTY272" s="208"/>
      <c r="KTZ272" s="208"/>
      <c r="KUA272" s="208"/>
      <c r="KUB272" s="208"/>
      <c r="KUC272" s="208"/>
      <c r="KUD272" s="208"/>
      <c r="KUE272" s="208"/>
      <c r="KUF272" s="208"/>
      <c r="KUG272" s="208"/>
      <c r="KUH272" s="208"/>
      <c r="KUI272" s="208"/>
      <c r="KUJ272" s="208"/>
      <c r="KUK272" s="208"/>
      <c r="KUL272" s="208"/>
      <c r="KUM272" s="208"/>
      <c r="KUN272" s="208"/>
      <c r="KUO272" s="208"/>
      <c r="KUP272" s="208"/>
      <c r="KUQ272" s="208"/>
      <c r="KUR272" s="208"/>
      <c r="KUS272" s="208"/>
      <c r="KUT272" s="208"/>
      <c r="KUU272" s="208"/>
      <c r="KUV272" s="208"/>
      <c r="KUW272" s="208"/>
      <c r="KUX272" s="208"/>
      <c r="KUY272" s="208"/>
      <c r="KUZ272" s="208"/>
      <c r="KVA272" s="208"/>
      <c r="KVB272" s="208"/>
      <c r="KVC272" s="208"/>
      <c r="KVD272" s="208"/>
      <c r="KVE272" s="208"/>
      <c r="KVF272" s="208"/>
      <c r="KVG272" s="208"/>
      <c r="KVH272" s="208"/>
      <c r="KVI272" s="208"/>
      <c r="KVJ272" s="208"/>
      <c r="KVK272" s="208"/>
      <c r="KVL272" s="208"/>
      <c r="KVM272" s="208"/>
      <c r="KVN272" s="208"/>
      <c r="KVO272" s="208"/>
      <c r="KVP272" s="208"/>
      <c r="KVQ272" s="208"/>
      <c r="KVR272" s="208"/>
      <c r="KVS272" s="208"/>
      <c r="KVT272" s="208"/>
      <c r="KVU272" s="208"/>
      <c r="KVV272" s="208"/>
      <c r="KVW272" s="208"/>
      <c r="KVX272" s="208"/>
      <c r="KVY272" s="208"/>
      <c r="KVZ272" s="208"/>
      <c r="KWA272" s="208"/>
      <c r="KWB272" s="208"/>
      <c r="KWC272" s="208"/>
      <c r="KWD272" s="208"/>
      <c r="KWE272" s="208"/>
      <c r="KWF272" s="208"/>
      <c r="KWG272" s="208"/>
      <c r="KWH272" s="208"/>
      <c r="KWI272" s="208"/>
      <c r="KWJ272" s="208"/>
      <c r="KWK272" s="208"/>
      <c r="KWL272" s="208"/>
      <c r="KWM272" s="208"/>
      <c r="KWN272" s="208"/>
      <c r="KWO272" s="208"/>
      <c r="KWP272" s="208"/>
      <c r="KWQ272" s="208"/>
      <c r="KWR272" s="208"/>
      <c r="KWS272" s="208"/>
      <c r="KWT272" s="208"/>
      <c r="KWU272" s="208"/>
      <c r="KWV272" s="208"/>
      <c r="KWW272" s="208"/>
      <c r="KWX272" s="208"/>
      <c r="KWY272" s="208"/>
      <c r="KWZ272" s="208"/>
      <c r="KXA272" s="208"/>
      <c r="KXB272" s="208"/>
      <c r="KXC272" s="208"/>
      <c r="KXD272" s="208"/>
      <c r="KXE272" s="208"/>
      <c r="KXF272" s="208"/>
      <c r="KXG272" s="208"/>
      <c r="KXH272" s="208"/>
      <c r="KXI272" s="208"/>
      <c r="KXJ272" s="208"/>
      <c r="KXK272" s="208"/>
      <c r="KXL272" s="208"/>
      <c r="KXM272" s="208"/>
      <c r="KXN272" s="208"/>
      <c r="KXO272" s="208"/>
      <c r="KXP272" s="208"/>
      <c r="KXQ272" s="208"/>
      <c r="KXR272" s="208"/>
      <c r="KXS272" s="208"/>
      <c r="KXT272" s="208"/>
      <c r="KXU272" s="208"/>
      <c r="KXV272" s="208"/>
      <c r="KXW272" s="208"/>
      <c r="KXX272" s="208"/>
      <c r="KXY272" s="208"/>
      <c r="KXZ272" s="208"/>
      <c r="KYA272" s="208"/>
      <c r="KYB272" s="208"/>
      <c r="KYC272" s="208"/>
      <c r="KYD272" s="208"/>
      <c r="KYE272" s="208"/>
      <c r="KYF272" s="208"/>
      <c r="KYG272" s="208"/>
      <c r="KYH272" s="208"/>
      <c r="KYI272" s="208"/>
      <c r="KYJ272" s="208"/>
      <c r="KYK272" s="208"/>
      <c r="KYL272" s="208"/>
      <c r="KYM272" s="208"/>
      <c r="KYN272" s="208"/>
      <c r="KYO272" s="208"/>
      <c r="KYP272" s="208"/>
      <c r="KYQ272" s="208"/>
      <c r="KYR272" s="208"/>
      <c r="KYS272" s="208"/>
      <c r="KYT272" s="208"/>
      <c r="KYU272" s="208"/>
      <c r="KYV272" s="208"/>
      <c r="KYW272" s="208"/>
      <c r="KYX272" s="208"/>
      <c r="KYY272" s="208"/>
      <c r="KYZ272" s="208"/>
      <c r="KZA272" s="208"/>
      <c r="KZB272" s="208"/>
      <c r="KZC272" s="208"/>
      <c r="KZD272" s="208"/>
      <c r="KZE272" s="208"/>
      <c r="KZF272" s="208"/>
      <c r="KZG272" s="208"/>
      <c r="KZH272" s="208"/>
      <c r="KZI272" s="208"/>
      <c r="KZJ272" s="208"/>
      <c r="KZK272" s="208"/>
      <c r="KZL272" s="208"/>
      <c r="KZM272" s="208"/>
      <c r="KZN272" s="208"/>
      <c r="KZO272" s="208"/>
      <c r="KZP272" s="208"/>
      <c r="KZQ272" s="208"/>
      <c r="KZR272" s="208"/>
      <c r="KZS272" s="208"/>
      <c r="KZT272" s="208"/>
      <c r="KZU272" s="208"/>
      <c r="KZV272" s="208"/>
      <c r="KZW272" s="208"/>
      <c r="KZX272" s="208"/>
      <c r="KZY272" s="208"/>
      <c r="KZZ272" s="208"/>
      <c r="LAA272" s="208"/>
      <c r="LAB272" s="208"/>
      <c r="LAC272" s="208"/>
      <c r="LAD272" s="208"/>
      <c r="LAE272" s="208"/>
      <c r="LAF272" s="208"/>
      <c r="LAG272" s="208"/>
      <c r="LAH272" s="208"/>
      <c r="LAI272" s="208"/>
      <c r="LAJ272" s="208"/>
      <c r="LAK272" s="208"/>
      <c r="LAL272" s="208"/>
      <c r="LAM272" s="208"/>
      <c r="LAN272" s="208"/>
      <c r="LAO272" s="208"/>
      <c r="LAP272" s="208"/>
      <c r="LAQ272" s="208"/>
      <c r="LAR272" s="208"/>
      <c r="LAS272" s="208"/>
      <c r="LAT272" s="208"/>
      <c r="LAU272" s="208"/>
      <c r="LAV272" s="208"/>
      <c r="LAW272" s="208"/>
      <c r="LAX272" s="208"/>
      <c r="LAY272" s="208"/>
      <c r="LAZ272" s="208"/>
      <c r="LBA272" s="208"/>
      <c r="LBB272" s="208"/>
      <c r="LBC272" s="208"/>
      <c r="LBD272" s="208"/>
      <c r="LBE272" s="208"/>
      <c r="LBF272" s="208"/>
      <c r="LBG272" s="208"/>
      <c r="LBH272" s="208"/>
      <c r="LBI272" s="208"/>
      <c r="LBJ272" s="208"/>
      <c r="LBK272" s="208"/>
      <c r="LBL272" s="208"/>
      <c r="LBM272" s="208"/>
      <c r="LBN272" s="208"/>
      <c r="LBO272" s="208"/>
      <c r="LBP272" s="208"/>
      <c r="LBQ272" s="208"/>
      <c r="LBR272" s="208"/>
      <c r="LBS272" s="208"/>
      <c r="LBT272" s="208"/>
      <c r="LBU272" s="208"/>
      <c r="LBV272" s="208"/>
      <c r="LBW272" s="208"/>
      <c r="LBX272" s="208"/>
      <c r="LBY272" s="208"/>
      <c r="LBZ272" s="208"/>
      <c r="LCA272" s="208"/>
      <c r="LCB272" s="208"/>
      <c r="LCC272" s="208"/>
      <c r="LCD272" s="208"/>
      <c r="LCE272" s="208"/>
      <c r="LCF272" s="208"/>
      <c r="LCG272" s="208"/>
      <c r="LCH272" s="208"/>
      <c r="LCI272" s="208"/>
      <c r="LCJ272" s="208"/>
      <c r="LCK272" s="208"/>
      <c r="LCL272" s="208"/>
      <c r="LCM272" s="208"/>
      <c r="LCN272" s="208"/>
      <c r="LCO272" s="208"/>
      <c r="LCP272" s="208"/>
      <c r="LCQ272" s="208"/>
      <c r="LCR272" s="208"/>
      <c r="LCS272" s="208"/>
      <c r="LCT272" s="208"/>
      <c r="LCU272" s="208"/>
      <c r="LCV272" s="208"/>
      <c r="LCW272" s="208"/>
      <c r="LCX272" s="208"/>
      <c r="LCY272" s="208"/>
      <c r="LCZ272" s="208"/>
      <c r="LDA272" s="208"/>
      <c r="LDB272" s="208"/>
      <c r="LDC272" s="208"/>
      <c r="LDD272" s="208"/>
      <c r="LDE272" s="208"/>
      <c r="LDF272" s="208"/>
      <c r="LDG272" s="208"/>
      <c r="LDH272" s="208"/>
      <c r="LDI272" s="208"/>
      <c r="LDJ272" s="208"/>
      <c r="LDK272" s="208"/>
      <c r="LDL272" s="208"/>
      <c r="LDM272" s="208"/>
      <c r="LDN272" s="208"/>
      <c r="LDO272" s="208"/>
      <c r="LDP272" s="208"/>
      <c r="LDQ272" s="208"/>
      <c r="LDR272" s="208"/>
      <c r="LDS272" s="208"/>
      <c r="LDT272" s="208"/>
      <c r="LDU272" s="208"/>
      <c r="LDV272" s="208"/>
      <c r="LDW272" s="208"/>
      <c r="LDX272" s="208"/>
      <c r="LDY272" s="208"/>
      <c r="LDZ272" s="208"/>
      <c r="LEA272" s="208"/>
      <c r="LEB272" s="208"/>
      <c r="LEC272" s="208"/>
      <c r="LED272" s="208"/>
      <c r="LEE272" s="208"/>
      <c r="LEF272" s="208"/>
      <c r="LEG272" s="208"/>
      <c r="LEH272" s="208"/>
      <c r="LEI272" s="208"/>
      <c r="LEJ272" s="208"/>
      <c r="LEK272" s="208"/>
      <c r="LEL272" s="208"/>
      <c r="LEM272" s="208"/>
      <c r="LEN272" s="208"/>
      <c r="LEO272" s="208"/>
      <c r="LEP272" s="208"/>
      <c r="LEQ272" s="208"/>
      <c r="LER272" s="208"/>
      <c r="LES272" s="208"/>
      <c r="LET272" s="208"/>
      <c r="LEU272" s="208"/>
      <c r="LEV272" s="208"/>
      <c r="LEW272" s="208"/>
      <c r="LEX272" s="208"/>
      <c r="LEY272" s="208"/>
      <c r="LEZ272" s="208"/>
      <c r="LFA272" s="208"/>
      <c r="LFB272" s="208"/>
      <c r="LFC272" s="208"/>
      <c r="LFD272" s="208"/>
      <c r="LFE272" s="208"/>
      <c r="LFF272" s="208"/>
      <c r="LFG272" s="208"/>
      <c r="LFH272" s="208"/>
      <c r="LFI272" s="208"/>
      <c r="LFJ272" s="208"/>
      <c r="LFK272" s="208"/>
      <c r="LFL272" s="208"/>
      <c r="LFM272" s="208"/>
      <c r="LFN272" s="208"/>
      <c r="LFO272" s="208"/>
      <c r="LFP272" s="208"/>
      <c r="LFQ272" s="208"/>
      <c r="LFR272" s="208"/>
      <c r="LFS272" s="208"/>
      <c r="LFT272" s="208"/>
      <c r="LFU272" s="208"/>
      <c r="LFV272" s="208"/>
      <c r="LFW272" s="208"/>
      <c r="LFX272" s="208"/>
      <c r="LFY272" s="208"/>
      <c r="LFZ272" s="208"/>
      <c r="LGA272" s="208"/>
      <c r="LGB272" s="208"/>
      <c r="LGC272" s="208"/>
      <c r="LGD272" s="208"/>
      <c r="LGE272" s="208"/>
      <c r="LGF272" s="208"/>
      <c r="LGG272" s="208"/>
      <c r="LGH272" s="208"/>
      <c r="LGI272" s="208"/>
      <c r="LGJ272" s="208"/>
      <c r="LGK272" s="208"/>
      <c r="LGL272" s="208"/>
      <c r="LGM272" s="208"/>
      <c r="LGN272" s="208"/>
      <c r="LGO272" s="208"/>
      <c r="LGP272" s="208"/>
      <c r="LGQ272" s="208"/>
      <c r="LGR272" s="208"/>
      <c r="LGS272" s="208"/>
      <c r="LGT272" s="208"/>
      <c r="LGU272" s="208"/>
      <c r="LGV272" s="208"/>
      <c r="LGW272" s="208"/>
      <c r="LGX272" s="208"/>
      <c r="LGY272" s="208"/>
      <c r="LGZ272" s="208"/>
      <c r="LHA272" s="208"/>
      <c r="LHB272" s="208"/>
      <c r="LHC272" s="208"/>
      <c r="LHD272" s="208"/>
      <c r="LHE272" s="208"/>
      <c r="LHF272" s="208"/>
      <c r="LHG272" s="208"/>
      <c r="LHH272" s="208"/>
      <c r="LHI272" s="208"/>
      <c r="LHJ272" s="208"/>
      <c r="LHK272" s="208"/>
      <c r="LHL272" s="208"/>
      <c r="LHM272" s="208"/>
      <c r="LHN272" s="208"/>
      <c r="LHO272" s="208"/>
      <c r="LHP272" s="208"/>
      <c r="LHQ272" s="208"/>
      <c r="LHR272" s="208"/>
      <c r="LHS272" s="208"/>
      <c r="LHT272" s="208"/>
      <c r="LHU272" s="208"/>
      <c r="LHV272" s="208"/>
      <c r="LHW272" s="208"/>
      <c r="LHX272" s="208"/>
      <c r="LHY272" s="208"/>
      <c r="LHZ272" s="208"/>
      <c r="LIA272" s="208"/>
      <c r="LIB272" s="208"/>
      <c r="LIC272" s="208"/>
      <c r="LID272" s="208"/>
      <c r="LIE272" s="208"/>
      <c r="LIF272" s="208"/>
      <c r="LIG272" s="208"/>
      <c r="LIH272" s="208"/>
      <c r="LII272" s="208"/>
      <c r="LIJ272" s="208"/>
      <c r="LIK272" s="208"/>
      <c r="LIL272" s="208"/>
      <c r="LIM272" s="208"/>
      <c r="LIN272" s="208"/>
      <c r="LIO272" s="208"/>
      <c r="LIP272" s="208"/>
      <c r="LIQ272" s="208"/>
      <c r="LIR272" s="208"/>
      <c r="LIS272" s="208"/>
      <c r="LIT272" s="208"/>
      <c r="LIU272" s="208"/>
      <c r="LIV272" s="208"/>
      <c r="LIW272" s="208"/>
      <c r="LIX272" s="208"/>
      <c r="LIY272" s="208"/>
      <c r="LIZ272" s="208"/>
      <c r="LJA272" s="208"/>
      <c r="LJB272" s="208"/>
      <c r="LJC272" s="208"/>
      <c r="LJD272" s="208"/>
      <c r="LJE272" s="208"/>
      <c r="LJF272" s="208"/>
      <c r="LJG272" s="208"/>
      <c r="LJH272" s="208"/>
      <c r="LJI272" s="208"/>
      <c r="LJJ272" s="208"/>
      <c r="LJK272" s="208"/>
      <c r="LJL272" s="208"/>
      <c r="LJM272" s="208"/>
      <c r="LJN272" s="208"/>
      <c r="LJO272" s="208"/>
      <c r="LJP272" s="208"/>
      <c r="LJQ272" s="208"/>
      <c r="LJR272" s="208"/>
      <c r="LJS272" s="208"/>
      <c r="LJT272" s="208"/>
      <c r="LJU272" s="208"/>
      <c r="LJV272" s="208"/>
      <c r="LJW272" s="208"/>
      <c r="LJX272" s="208"/>
      <c r="LJY272" s="208"/>
      <c r="LJZ272" s="208"/>
      <c r="LKA272" s="208"/>
      <c r="LKB272" s="208"/>
      <c r="LKC272" s="208"/>
      <c r="LKD272" s="208"/>
      <c r="LKE272" s="208"/>
      <c r="LKF272" s="208"/>
      <c r="LKG272" s="208"/>
      <c r="LKH272" s="208"/>
      <c r="LKI272" s="208"/>
      <c r="LKJ272" s="208"/>
      <c r="LKK272" s="208"/>
      <c r="LKL272" s="208"/>
      <c r="LKM272" s="208"/>
      <c r="LKN272" s="208"/>
      <c r="LKO272" s="208"/>
      <c r="LKP272" s="208"/>
      <c r="LKQ272" s="208"/>
      <c r="LKR272" s="208"/>
      <c r="LKS272" s="208"/>
      <c r="LKT272" s="208"/>
      <c r="LKU272" s="208"/>
      <c r="LKV272" s="208"/>
      <c r="LKW272" s="208"/>
      <c r="LKX272" s="208"/>
      <c r="LKY272" s="208"/>
      <c r="LKZ272" s="208"/>
      <c r="LLA272" s="208"/>
      <c r="LLB272" s="208"/>
      <c r="LLC272" s="208"/>
      <c r="LLD272" s="208"/>
      <c r="LLE272" s="208"/>
      <c r="LLF272" s="208"/>
      <c r="LLG272" s="208"/>
      <c r="LLH272" s="208"/>
      <c r="LLI272" s="208"/>
      <c r="LLJ272" s="208"/>
      <c r="LLK272" s="208"/>
      <c r="LLL272" s="208"/>
      <c r="LLM272" s="208"/>
      <c r="LLN272" s="208"/>
      <c r="LLO272" s="208"/>
      <c r="LLP272" s="208"/>
      <c r="LLQ272" s="208"/>
      <c r="LLR272" s="208"/>
      <c r="LLS272" s="208"/>
      <c r="LLT272" s="208"/>
      <c r="LLU272" s="208"/>
      <c r="LLV272" s="208"/>
      <c r="LLW272" s="208"/>
      <c r="LLX272" s="208"/>
      <c r="LLY272" s="208"/>
      <c r="LLZ272" s="208"/>
      <c r="LMA272" s="208"/>
      <c r="LMB272" s="208"/>
      <c r="LMC272" s="208"/>
      <c r="LMD272" s="208"/>
      <c r="LME272" s="208"/>
      <c r="LMF272" s="208"/>
      <c r="LMG272" s="208"/>
      <c r="LMH272" s="208"/>
      <c r="LMI272" s="208"/>
      <c r="LMJ272" s="208"/>
      <c r="LMK272" s="208"/>
      <c r="LML272" s="208"/>
      <c r="LMM272" s="208"/>
      <c r="LMN272" s="208"/>
      <c r="LMO272" s="208"/>
      <c r="LMP272" s="208"/>
      <c r="LMQ272" s="208"/>
      <c r="LMR272" s="208"/>
      <c r="LMS272" s="208"/>
      <c r="LMT272" s="208"/>
      <c r="LMU272" s="208"/>
      <c r="LMV272" s="208"/>
      <c r="LMW272" s="208"/>
      <c r="LMX272" s="208"/>
      <c r="LMY272" s="208"/>
      <c r="LMZ272" s="208"/>
      <c r="LNA272" s="208"/>
      <c r="LNB272" s="208"/>
      <c r="LNC272" s="208"/>
      <c r="LND272" s="208"/>
      <c r="LNE272" s="208"/>
      <c r="LNF272" s="208"/>
      <c r="LNG272" s="208"/>
      <c r="LNH272" s="208"/>
      <c r="LNI272" s="208"/>
      <c r="LNJ272" s="208"/>
      <c r="LNK272" s="208"/>
      <c r="LNL272" s="208"/>
      <c r="LNM272" s="208"/>
      <c r="LNN272" s="208"/>
      <c r="LNO272" s="208"/>
      <c r="LNP272" s="208"/>
      <c r="LNQ272" s="208"/>
      <c r="LNR272" s="208"/>
      <c r="LNS272" s="208"/>
      <c r="LNT272" s="208"/>
      <c r="LNU272" s="208"/>
      <c r="LNV272" s="208"/>
      <c r="LNW272" s="208"/>
      <c r="LNX272" s="208"/>
      <c r="LNY272" s="208"/>
      <c r="LNZ272" s="208"/>
      <c r="LOA272" s="208"/>
      <c r="LOB272" s="208"/>
      <c r="LOC272" s="208"/>
      <c r="LOD272" s="208"/>
      <c r="LOE272" s="208"/>
      <c r="LOF272" s="208"/>
      <c r="LOG272" s="208"/>
      <c r="LOH272" s="208"/>
      <c r="LOI272" s="208"/>
      <c r="LOJ272" s="208"/>
      <c r="LOK272" s="208"/>
      <c r="LOL272" s="208"/>
      <c r="LOM272" s="208"/>
      <c r="LON272" s="208"/>
      <c r="LOO272" s="208"/>
      <c r="LOP272" s="208"/>
      <c r="LOQ272" s="208"/>
      <c r="LOR272" s="208"/>
      <c r="LOS272" s="208"/>
      <c r="LOT272" s="208"/>
      <c r="LOU272" s="208"/>
      <c r="LOV272" s="208"/>
      <c r="LOW272" s="208"/>
      <c r="LOX272" s="208"/>
      <c r="LOY272" s="208"/>
      <c r="LOZ272" s="208"/>
      <c r="LPA272" s="208"/>
      <c r="LPB272" s="208"/>
      <c r="LPC272" s="208"/>
      <c r="LPD272" s="208"/>
      <c r="LPE272" s="208"/>
      <c r="LPF272" s="208"/>
      <c r="LPG272" s="208"/>
      <c r="LPH272" s="208"/>
      <c r="LPI272" s="208"/>
      <c r="LPJ272" s="208"/>
      <c r="LPK272" s="208"/>
      <c r="LPL272" s="208"/>
      <c r="LPM272" s="208"/>
      <c r="LPN272" s="208"/>
      <c r="LPO272" s="208"/>
      <c r="LPP272" s="208"/>
      <c r="LPQ272" s="208"/>
      <c r="LPR272" s="208"/>
      <c r="LPS272" s="208"/>
      <c r="LPT272" s="208"/>
      <c r="LPU272" s="208"/>
      <c r="LPV272" s="208"/>
      <c r="LPW272" s="208"/>
      <c r="LPX272" s="208"/>
      <c r="LPY272" s="208"/>
      <c r="LPZ272" s="208"/>
      <c r="LQA272" s="208"/>
      <c r="LQB272" s="208"/>
      <c r="LQC272" s="208"/>
      <c r="LQD272" s="208"/>
      <c r="LQE272" s="208"/>
      <c r="LQF272" s="208"/>
      <c r="LQG272" s="208"/>
      <c r="LQH272" s="208"/>
      <c r="LQI272" s="208"/>
      <c r="LQJ272" s="208"/>
      <c r="LQK272" s="208"/>
      <c r="LQL272" s="208"/>
      <c r="LQM272" s="208"/>
      <c r="LQN272" s="208"/>
      <c r="LQO272" s="208"/>
      <c r="LQP272" s="208"/>
      <c r="LQQ272" s="208"/>
      <c r="LQR272" s="208"/>
      <c r="LQS272" s="208"/>
      <c r="LQT272" s="208"/>
      <c r="LQU272" s="208"/>
      <c r="LQV272" s="208"/>
      <c r="LQW272" s="208"/>
      <c r="LQX272" s="208"/>
      <c r="LQY272" s="208"/>
      <c r="LQZ272" s="208"/>
      <c r="LRA272" s="208"/>
      <c r="LRB272" s="208"/>
      <c r="LRC272" s="208"/>
      <c r="LRD272" s="208"/>
      <c r="LRE272" s="208"/>
      <c r="LRF272" s="208"/>
      <c r="LRG272" s="208"/>
      <c r="LRH272" s="208"/>
      <c r="LRI272" s="208"/>
      <c r="LRJ272" s="208"/>
      <c r="LRK272" s="208"/>
      <c r="LRL272" s="208"/>
      <c r="LRM272" s="208"/>
      <c r="LRN272" s="208"/>
      <c r="LRO272" s="208"/>
      <c r="LRP272" s="208"/>
      <c r="LRQ272" s="208"/>
      <c r="LRR272" s="208"/>
      <c r="LRS272" s="208"/>
      <c r="LRT272" s="208"/>
      <c r="LRU272" s="208"/>
      <c r="LRV272" s="208"/>
      <c r="LRW272" s="208"/>
      <c r="LRX272" s="208"/>
      <c r="LRY272" s="208"/>
      <c r="LRZ272" s="208"/>
      <c r="LSA272" s="208"/>
      <c r="LSB272" s="208"/>
      <c r="LSC272" s="208"/>
      <c r="LSD272" s="208"/>
      <c r="LSE272" s="208"/>
      <c r="LSF272" s="208"/>
      <c r="LSG272" s="208"/>
      <c r="LSH272" s="208"/>
      <c r="LSI272" s="208"/>
      <c r="LSJ272" s="208"/>
      <c r="LSK272" s="208"/>
      <c r="LSL272" s="208"/>
      <c r="LSM272" s="208"/>
      <c r="LSN272" s="208"/>
      <c r="LSO272" s="208"/>
      <c r="LSP272" s="208"/>
      <c r="LSQ272" s="208"/>
      <c r="LSR272" s="208"/>
      <c r="LSS272" s="208"/>
      <c r="LST272" s="208"/>
      <c r="LSU272" s="208"/>
      <c r="LSV272" s="208"/>
      <c r="LSW272" s="208"/>
      <c r="LSX272" s="208"/>
      <c r="LSY272" s="208"/>
      <c r="LSZ272" s="208"/>
      <c r="LTA272" s="208"/>
      <c r="LTB272" s="208"/>
      <c r="LTC272" s="208"/>
      <c r="LTD272" s="208"/>
      <c r="LTE272" s="208"/>
      <c r="LTF272" s="208"/>
      <c r="LTG272" s="208"/>
      <c r="LTH272" s="208"/>
      <c r="LTI272" s="208"/>
      <c r="LTJ272" s="208"/>
      <c r="LTK272" s="208"/>
      <c r="LTL272" s="208"/>
      <c r="LTM272" s="208"/>
      <c r="LTN272" s="208"/>
      <c r="LTO272" s="208"/>
      <c r="LTP272" s="208"/>
      <c r="LTQ272" s="208"/>
      <c r="LTR272" s="208"/>
      <c r="LTS272" s="208"/>
      <c r="LTT272" s="208"/>
      <c r="LTU272" s="208"/>
      <c r="LTV272" s="208"/>
      <c r="LTW272" s="208"/>
      <c r="LTX272" s="208"/>
      <c r="LTY272" s="208"/>
      <c r="LTZ272" s="208"/>
      <c r="LUA272" s="208"/>
      <c r="LUB272" s="208"/>
      <c r="LUC272" s="208"/>
      <c r="LUD272" s="208"/>
      <c r="LUE272" s="208"/>
      <c r="LUF272" s="208"/>
      <c r="LUG272" s="208"/>
      <c r="LUH272" s="208"/>
      <c r="LUI272" s="208"/>
      <c r="LUJ272" s="208"/>
      <c r="LUK272" s="208"/>
      <c r="LUL272" s="208"/>
      <c r="LUM272" s="208"/>
      <c r="LUN272" s="208"/>
      <c r="LUO272" s="208"/>
      <c r="LUP272" s="208"/>
      <c r="LUQ272" s="208"/>
      <c r="LUR272" s="208"/>
      <c r="LUS272" s="208"/>
      <c r="LUT272" s="208"/>
      <c r="LUU272" s="208"/>
      <c r="LUV272" s="208"/>
      <c r="LUW272" s="208"/>
      <c r="LUX272" s="208"/>
      <c r="LUY272" s="208"/>
      <c r="LUZ272" s="208"/>
      <c r="LVA272" s="208"/>
      <c r="LVB272" s="208"/>
      <c r="LVC272" s="208"/>
      <c r="LVD272" s="208"/>
      <c r="LVE272" s="208"/>
      <c r="LVF272" s="208"/>
      <c r="LVG272" s="208"/>
      <c r="LVH272" s="208"/>
      <c r="LVI272" s="208"/>
      <c r="LVJ272" s="208"/>
      <c r="LVK272" s="208"/>
      <c r="LVL272" s="208"/>
      <c r="LVM272" s="208"/>
      <c r="LVN272" s="208"/>
      <c r="LVO272" s="208"/>
      <c r="LVP272" s="208"/>
      <c r="LVQ272" s="208"/>
      <c r="LVR272" s="208"/>
      <c r="LVS272" s="208"/>
      <c r="LVT272" s="208"/>
      <c r="LVU272" s="208"/>
      <c r="LVV272" s="208"/>
      <c r="LVW272" s="208"/>
      <c r="LVX272" s="208"/>
      <c r="LVY272" s="208"/>
      <c r="LVZ272" s="208"/>
      <c r="LWA272" s="208"/>
      <c r="LWB272" s="208"/>
      <c r="LWC272" s="208"/>
      <c r="LWD272" s="208"/>
      <c r="LWE272" s="208"/>
      <c r="LWF272" s="208"/>
      <c r="LWG272" s="208"/>
      <c r="LWH272" s="208"/>
      <c r="LWI272" s="208"/>
      <c r="LWJ272" s="208"/>
      <c r="LWK272" s="208"/>
      <c r="LWL272" s="208"/>
      <c r="LWM272" s="208"/>
      <c r="LWN272" s="208"/>
      <c r="LWO272" s="208"/>
      <c r="LWP272" s="208"/>
      <c r="LWQ272" s="208"/>
      <c r="LWR272" s="208"/>
      <c r="LWS272" s="208"/>
      <c r="LWT272" s="208"/>
      <c r="LWU272" s="208"/>
      <c r="LWV272" s="208"/>
      <c r="LWW272" s="208"/>
      <c r="LWX272" s="208"/>
      <c r="LWY272" s="208"/>
      <c r="LWZ272" s="208"/>
      <c r="LXA272" s="208"/>
      <c r="LXB272" s="208"/>
      <c r="LXC272" s="208"/>
      <c r="LXD272" s="208"/>
      <c r="LXE272" s="208"/>
      <c r="LXF272" s="208"/>
      <c r="LXG272" s="208"/>
      <c r="LXH272" s="208"/>
      <c r="LXI272" s="208"/>
      <c r="LXJ272" s="208"/>
      <c r="LXK272" s="208"/>
      <c r="LXL272" s="208"/>
      <c r="LXM272" s="208"/>
      <c r="LXN272" s="208"/>
      <c r="LXO272" s="208"/>
      <c r="LXP272" s="208"/>
      <c r="LXQ272" s="208"/>
      <c r="LXR272" s="208"/>
      <c r="LXS272" s="208"/>
      <c r="LXT272" s="208"/>
      <c r="LXU272" s="208"/>
      <c r="LXV272" s="208"/>
      <c r="LXW272" s="208"/>
      <c r="LXX272" s="208"/>
      <c r="LXY272" s="208"/>
      <c r="LXZ272" s="208"/>
      <c r="LYA272" s="208"/>
      <c r="LYB272" s="208"/>
      <c r="LYC272" s="208"/>
      <c r="LYD272" s="208"/>
      <c r="LYE272" s="208"/>
      <c r="LYF272" s="208"/>
      <c r="LYG272" s="208"/>
      <c r="LYH272" s="208"/>
      <c r="LYI272" s="208"/>
      <c r="LYJ272" s="208"/>
      <c r="LYK272" s="208"/>
      <c r="LYL272" s="208"/>
      <c r="LYM272" s="208"/>
      <c r="LYN272" s="208"/>
      <c r="LYO272" s="208"/>
      <c r="LYP272" s="208"/>
      <c r="LYQ272" s="208"/>
      <c r="LYR272" s="208"/>
      <c r="LYS272" s="208"/>
      <c r="LYT272" s="208"/>
      <c r="LYU272" s="208"/>
      <c r="LYV272" s="208"/>
      <c r="LYW272" s="208"/>
      <c r="LYX272" s="208"/>
      <c r="LYY272" s="208"/>
      <c r="LYZ272" s="208"/>
      <c r="LZA272" s="208"/>
      <c r="LZB272" s="208"/>
      <c r="LZC272" s="208"/>
      <c r="LZD272" s="208"/>
      <c r="LZE272" s="208"/>
      <c r="LZF272" s="208"/>
      <c r="LZG272" s="208"/>
      <c r="LZH272" s="208"/>
      <c r="LZI272" s="208"/>
      <c r="LZJ272" s="208"/>
      <c r="LZK272" s="208"/>
      <c r="LZL272" s="208"/>
      <c r="LZM272" s="208"/>
      <c r="LZN272" s="208"/>
      <c r="LZO272" s="208"/>
      <c r="LZP272" s="208"/>
      <c r="LZQ272" s="208"/>
      <c r="LZR272" s="208"/>
      <c r="LZS272" s="208"/>
      <c r="LZT272" s="208"/>
      <c r="LZU272" s="208"/>
      <c r="LZV272" s="208"/>
      <c r="LZW272" s="208"/>
      <c r="LZX272" s="208"/>
      <c r="LZY272" s="208"/>
      <c r="LZZ272" s="208"/>
      <c r="MAA272" s="208"/>
      <c r="MAB272" s="208"/>
      <c r="MAC272" s="208"/>
      <c r="MAD272" s="208"/>
      <c r="MAE272" s="208"/>
      <c r="MAF272" s="208"/>
      <c r="MAG272" s="208"/>
      <c r="MAH272" s="208"/>
      <c r="MAI272" s="208"/>
      <c r="MAJ272" s="208"/>
      <c r="MAK272" s="208"/>
      <c r="MAL272" s="208"/>
      <c r="MAM272" s="208"/>
      <c r="MAN272" s="208"/>
      <c r="MAO272" s="208"/>
      <c r="MAP272" s="208"/>
      <c r="MAQ272" s="208"/>
      <c r="MAR272" s="208"/>
      <c r="MAS272" s="208"/>
      <c r="MAT272" s="208"/>
      <c r="MAU272" s="208"/>
      <c r="MAV272" s="208"/>
      <c r="MAW272" s="208"/>
      <c r="MAX272" s="208"/>
      <c r="MAY272" s="208"/>
      <c r="MAZ272" s="208"/>
      <c r="MBA272" s="208"/>
      <c r="MBB272" s="208"/>
      <c r="MBC272" s="208"/>
      <c r="MBD272" s="208"/>
      <c r="MBE272" s="208"/>
      <c r="MBF272" s="208"/>
      <c r="MBG272" s="208"/>
      <c r="MBH272" s="208"/>
      <c r="MBI272" s="208"/>
      <c r="MBJ272" s="208"/>
      <c r="MBK272" s="208"/>
      <c r="MBL272" s="208"/>
      <c r="MBM272" s="208"/>
      <c r="MBN272" s="208"/>
      <c r="MBO272" s="208"/>
      <c r="MBP272" s="208"/>
      <c r="MBQ272" s="208"/>
      <c r="MBR272" s="208"/>
      <c r="MBS272" s="208"/>
      <c r="MBT272" s="208"/>
      <c r="MBU272" s="208"/>
      <c r="MBV272" s="208"/>
      <c r="MBW272" s="208"/>
      <c r="MBX272" s="208"/>
      <c r="MBY272" s="208"/>
      <c r="MBZ272" s="208"/>
      <c r="MCA272" s="208"/>
      <c r="MCB272" s="208"/>
      <c r="MCC272" s="208"/>
      <c r="MCD272" s="208"/>
      <c r="MCE272" s="208"/>
      <c r="MCF272" s="208"/>
      <c r="MCG272" s="208"/>
      <c r="MCH272" s="208"/>
      <c r="MCI272" s="208"/>
      <c r="MCJ272" s="208"/>
      <c r="MCK272" s="208"/>
      <c r="MCL272" s="208"/>
      <c r="MCM272" s="208"/>
      <c r="MCN272" s="208"/>
      <c r="MCO272" s="208"/>
      <c r="MCP272" s="208"/>
      <c r="MCQ272" s="208"/>
      <c r="MCR272" s="208"/>
      <c r="MCS272" s="208"/>
      <c r="MCT272" s="208"/>
      <c r="MCU272" s="208"/>
      <c r="MCV272" s="208"/>
      <c r="MCW272" s="208"/>
      <c r="MCX272" s="208"/>
      <c r="MCY272" s="208"/>
      <c r="MCZ272" s="208"/>
      <c r="MDA272" s="208"/>
      <c r="MDB272" s="208"/>
      <c r="MDC272" s="208"/>
      <c r="MDD272" s="208"/>
      <c r="MDE272" s="208"/>
      <c r="MDF272" s="208"/>
      <c r="MDG272" s="208"/>
      <c r="MDH272" s="208"/>
      <c r="MDI272" s="208"/>
      <c r="MDJ272" s="208"/>
      <c r="MDK272" s="208"/>
      <c r="MDL272" s="208"/>
      <c r="MDM272" s="208"/>
      <c r="MDN272" s="208"/>
      <c r="MDO272" s="208"/>
      <c r="MDP272" s="208"/>
      <c r="MDQ272" s="208"/>
      <c r="MDR272" s="208"/>
      <c r="MDS272" s="208"/>
      <c r="MDT272" s="208"/>
      <c r="MDU272" s="208"/>
      <c r="MDV272" s="208"/>
      <c r="MDW272" s="208"/>
      <c r="MDX272" s="208"/>
      <c r="MDY272" s="208"/>
      <c r="MDZ272" s="208"/>
      <c r="MEA272" s="208"/>
      <c r="MEB272" s="208"/>
      <c r="MEC272" s="208"/>
      <c r="MED272" s="208"/>
      <c r="MEE272" s="208"/>
      <c r="MEF272" s="208"/>
      <c r="MEG272" s="208"/>
      <c r="MEH272" s="208"/>
      <c r="MEI272" s="208"/>
      <c r="MEJ272" s="208"/>
      <c r="MEK272" s="208"/>
      <c r="MEL272" s="208"/>
      <c r="MEM272" s="208"/>
      <c r="MEN272" s="208"/>
      <c r="MEO272" s="208"/>
      <c r="MEP272" s="208"/>
      <c r="MEQ272" s="208"/>
      <c r="MER272" s="208"/>
      <c r="MES272" s="208"/>
      <c r="MET272" s="208"/>
      <c r="MEU272" s="208"/>
      <c r="MEV272" s="208"/>
      <c r="MEW272" s="208"/>
      <c r="MEX272" s="208"/>
      <c r="MEY272" s="208"/>
      <c r="MEZ272" s="208"/>
      <c r="MFA272" s="208"/>
      <c r="MFB272" s="208"/>
      <c r="MFC272" s="208"/>
      <c r="MFD272" s="208"/>
      <c r="MFE272" s="208"/>
      <c r="MFF272" s="208"/>
      <c r="MFG272" s="208"/>
      <c r="MFH272" s="208"/>
      <c r="MFI272" s="208"/>
      <c r="MFJ272" s="208"/>
      <c r="MFK272" s="208"/>
      <c r="MFL272" s="208"/>
      <c r="MFM272" s="208"/>
      <c r="MFN272" s="208"/>
      <c r="MFO272" s="208"/>
      <c r="MFP272" s="208"/>
      <c r="MFQ272" s="208"/>
      <c r="MFR272" s="208"/>
      <c r="MFS272" s="208"/>
      <c r="MFT272" s="208"/>
      <c r="MFU272" s="208"/>
      <c r="MFV272" s="208"/>
      <c r="MFW272" s="208"/>
      <c r="MFX272" s="208"/>
      <c r="MFY272" s="208"/>
      <c r="MFZ272" s="208"/>
      <c r="MGA272" s="208"/>
      <c r="MGB272" s="208"/>
      <c r="MGC272" s="208"/>
      <c r="MGD272" s="208"/>
      <c r="MGE272" s="208"/>
      <c r="MGF272" s="208"/>
      <c r="MGG272" s="208"/>
      <c r="MGH272" s="208"/>
      <c r="MGI272" s="208"/>
      <c r="MGJ272" s="208"/>
      <c r="MGK272" s="208"/>
      <c r="MGL272" s="208"/>
      <c r="MGM272" s="208"/>
      <c r="MGN272" s="208"/>
      <c r="MGO272" s="208"/>
      <c r="MGP272" s="208"/>
      <c r="MGQ272" s="208"/>
      <c r="MGR272" s="208"/>
      <c r="MGS272" s="208"/>
      <c r="MGT272" s="208"/>
      <c r="MGU272" s="208"/>
      <c r="MGV272" s="208"/>
      <c r="MGW272" s="208"/>
      <c r="MGX272" s="208"/>
      <c r="MGY272" s="208"/>
      <c r="MGZ272" s="208"/>
      <c r="MHA272" s="208"/>
      <c r="MHB272" s="208"/>
      <c r="MHC272" s="208"/>
      <c r="MHD272" s="208"/>
      <c r="MHE272" s="208"/>
      <c r="MHF272" s="208"/>
      <c r="MHG272" s="208"/>
      <c r="MHH272" s="208"/>
      <c r="MHI272" s="208"/>
      <c r="MHJ272" s="208"/>
      <c r="MHK272" s="208"/>
      <c r="MHL272" s="208"/>
      <c r="MHM272" s="208"/>
      <c r="MHN272" s="208"/>
      <c r="MHO272" s="208"/>
      <c r="MHP272" s="208"/>
      <c r="MHQ272" s="208"/>
      <c r="MHR272" s="208"/>
      <c r="MHS272" s="208"/>
      <c r="MHT272" s="208"/>
      <c r="MHU272" s="208"/>
      <c r="MHV272" s="208"/>
      <c r="MHW272" s="208"/>
      <c r="MHX272" s="208"/>
      <c r="MHY272" s="208"/>
      <c r="MHZ272" s="208"/>
      <c r="MIA272" s="208"/>
      <c r="MIB272" s="208"/>
      <c r="MIC272" s="208"/>
      <c r="MID272" s="208"/>
      <c r="MIE272" s="208"/>
      <c r="MIF272" s="208"/>
      <c r="MIG272" s="208"/>
      <c r="MIH272" s="208"/>
      <c r="MII272" s="208"/>
      <c r="MIJ272" s="208"/>
      <c r="MIK272" s="208"/>
      <c r="MIL272" s="208"/>
      <c r="MIM272" s="208"/>
      <c r="MIN272" s="208"/>
      <c r="MIO272" s="208"/>
      <c r="MIP272" s="208"/>
      <c r="MIQ272" s="208"/>
      <c r="MIR272" s="208"/>
      <c r="MIS272" s="208"/>
      <c r="MIT272" s="208"/>
      <c r="MIU272" s="208"/>
      <c r="MIV272" s="208"/>
      <c r="MIW272" s="208"/>
      <c r="MIX272" s="208"/>
      <c r="MIY272" s="208"/>
      <c r="MIZ272" s="208"/>
      <c r="MJA272" s="208"/>
      <c r="MJB272" s="208"/>
      <c r="MJC272" s="208"/>
      <c r="MJD272" s="208"/>
      <c r="MJE272" s="208"/>
      <c r="MJF272" s="208"/>
      <c r="MJG272" s="208"/>
      <c r="MJH272" s="208"/>
      <c r="MJI272" s="208"/>
      <c r="MJJ272" s="208"/>
      <c r="MJK272" s="208"/>
      <c r="MJL272" s="208"/>
      <c r="MJM272" s="208"/>
      <c r="MJN272" s="208"/>
      <c r="MJO272" s="208"/>
      <c r="MJP272" s="208"/>
      <c r="MJQ272" s="208"/>
      <c r="MJR272" s="208"/>
      <c r="MJS272" s="208"/>
      <c r="MJT272" s="208"/>
      <c r="MJU272" s="208"/>
      <c r="MJV272" s="208"/>
      <c r="MJW272" s="208"/>
      <c r="MJX272" s="208"/>
      <c r="MJY272" s="208"/>
      <c r="MJZ272" s="208"/>
      <c r="MKA272" s="208"/>
      <c r="MKB272" s="208"/>
      <c r="MKC272" s="208"/>
      <c r="MKD272" s="208"/>
      <c r="MKE272" s="208"/>
      <c r="MKF272" s="208"/>
      <c r="MKG272" s="208"/>
      <c r="MKH272" s="208"/>
      <c r="MKI272" s="208"/>
      <c r="MKJ272" s="208"/>
      <c r="MKK272" s="208"/>
      <c r="MKL272" s="208"/>
      <c r="MKM272" s="208"/>
      <c r="MKN272" s="208"/>
      <c r="MKO272" s="208"/>
      <c r="MKP272" s="208"/>
      <c r="MKQ272" s="208"/>
      <c r="MKR272" s="208"/>
      <c r="MKS272" s="208"/>
      <c r="MKT272" s="208"/>
      <c r="MKU272" s="208"/>
      <c r="MKV272" s="208"/>
      <c r="MKW272" s="208"/>
      <c r="MKX272" s="208"/>
      <c r="MKY272" s="208"/>
      <c r="MKZ272" s="208"/>
      <c r="MLA272" s="208"/>
      <c r="MLB272" s="208"/>
      <c r="MLC272" s="208"/>
      <c r="MLD272" s="208"/>
      <c r="MLE272" s="208"/>
      <c r="MLF272" s="208"/>
      <c r="MLG272" s="208"/>
      <c r="MLH272" s="208"/>
      <c r="MLI272" s="208"/>
      <c r="MLJ272" s="208"/>
      <c r="MLK272" s="208"/>
      <c r="MLL272" s="208"/>
      <c r="MLM272" s="208"/>
      <c r="MLN272" s="208"/>
      <c r="MLO272" s="208"/>
      <c r="MLP272" s="208"/>
      <c r="MLQ272" s="208"/>
      <c r="MLR272" s="208"/>
      <c r="MLS272" s="208"/>
      <c r="MLT272" s="208"/>
      <c r="MLU272" s="208"/>
      <c r="MLV272" s="208"/>
      <c r="MLW272" s="208"/>
      <c r="MLX272" s="208"/>
      <c r="MLY272" s="208"/>
      <c r="MLZ272" s="208"/>
      <c r="MMA272" s="208"/>
      <c r="MMB272" s="208"/>
      <c r="MMC272" s="208"/>
      <c r="MMD272" s="208"/>
      <c r="MME272" s="208"/>
      <c r="MMF272" s="208"/>
      <c r="MMG272" s="208"/>
      <c r="MMH272" s="208"/>
      <c r="MMI272" s="208"/>
      <c r="MMJ272" s="208"/>
      <c r="MMK272" s="208"/>
      <c r="MML272" s="208"/>
      <c r="MMM272" s="208"/>
      <c r="MMN272" s="208"/>
      <c r="MMO272" s="208"/>
      <c r="MMP272" s="208"/>
      <c r="MMQ272" s="208"/>
      <c r="MMR272" s="208"/>
      <c r="MMS272" s="208"/>
      <c r="MMT272" s="208"/>
      <c r="MMU272" s="208"/>
      <c r="MMV272" s="208"/>
      <c r="MMW272" s="208"/>
      <c r="MMX272" s="208"/>
      <c r="MMY272" s="208"/>
      <c r="MMZ272" s="208"/>
      <c r="MNA272" s="208"/>
      <c r="MNB272" s="208"/>
      <c r="MNC272" s="208"/>
      <c r="MND272" s="208"/>
      <c r="MNE272" s="208"/>
      <c r="MNF272" s="208"/>
      <c r="MNG272" s="208"/>
      <c r="MNH272" s="208"/>
      <c r="MNI272" s="208"/>
      <c r="MNJ272" s="208"/>
      <c r="MNK272" s="208"/>
      <c r="MNL272" s="208"/>
      <c r="MNM272" s="208"/>
      <c r="MNN272" s="208"/>
      <c r="MNO272" s="208"/>
      <c r="MNP272" s="208"/>
      <c r="MNQ272" s="208"/>
      <c r="MNR272" s="208"/>
      <c r="MNS272" s="208"/>
      <c r="MNT272" s="208"/>
      <c r="MNU272" s="208"/>
      <c r="MNV272" s="208"/>
      <c r="MNW272" s="208"/>
      <c r="MNX272" s="208"/>
      <c r="MNY272" s="208"/>
      <c r="MNZ272" s="208"/>
      <c r="MOA272" s="208"/>
      <c r="MOB272" s="208"/>
      <c r="MOC272" s="208"/>
      <c r="MOD272" s="208"/>
      <c r="MOE272" s="208"/>
      <c r="MOF272" s="208"/>
      <c r="MOG272" s="208"/>
      <c r="MOH272" s="208"/>
      <c r="MOI272" s="208"/>
      <c r="MOJ272" s="208"/>
      <c r="MOK272" s="208"/>
      <c r="MOL272" s="208"/>
      <c r="MOM272" s="208"/>
      <c r="MON272" s="208"/>
      <c r="MOO272" s="208"/>
      <c r="MOP272" s="208"/>
      <c r="MOQ272" s="208"/>
      <c r="MOR272" s="208"/>
      <c r="MOS272" s="208"/>
      <c r="MOT272" s="208"/>
      <c r="MOU272" s="208"/>
      <c r="MOV272" s="208"/>
      <c r="MOW272" s="208"/>
      <c r="MOX272" s="208"/>
      <c r="MOY272" s="208"/>
      <c r="MOZ272" s="208"/>
      <c r="MPA272" s="208"/>
      <c r="MPB272" s="208"/>
      <c r="MPC272" s="208"/>
      <c r="MPD272" s="208"/>
      <c r="MPE272" s="208"/>
      <c r="MPF272" s="208"/>
      <c r="MPG272" s="208"/>
      <c r="MPH272" s="208"/>
      <c r="MPI272" s="208"/>
      <c r="MPJ272" s="208"/>
      <c r="MPK272" s="208"/>
      <c r="MPL272" s="208"/>
      <c r="MPM272" s="208"/>
      <c r="MPN272" s="208"/>
      <c r="MPO272" s="208"/>
      <c r="MPP272" s="208"/>
      <c r="MPQ272" s="208"/>
      <c r="MPR272" s="208"/>
      <c r="MPS272" s="208"/>
      <c r="MPT272" s="208"/>
      <c r="MPU272" s="208"/>
      <c r="MPV272" s="208"/>
      <c r="MPW272" s="208"/>
      <c r="MPX272" s="208"/>
      <c r="MPY272" s="208"/>
      <c r="MPZ272" s="208"/>
      <c r="MQA272" s="208"/>
      <c r="MQB272" s="208"/>
      <c r="MQC272" s="208"/>
      <c r="MQD272" s="208"/>
      <c r="MQE272" s="208"/>
      <c r="MQF272" s="208"/>
      <c r="MQG272" s="208"/>
      <c r="MQH272" s="208"/>
      <c r="MQI272" s="208"/>
      <c r="MQJ272" s="208"/>
      <c r="MQK272" s="208"/>
      <c r="MQL272" s="208"/>
      <c r="MQM272" s="208"/>
      <c r="MQN272" s="208"/>
      <c r="MQO272" s="208"/>
      <c r="MQP272" s="208"/>
      <c r="MQQ272" s="208"/>
      <c r="MQR272" s="208"/>
      <c r="MQS272" s="208"/>
      <c r="MQT272" s="208"/>
      <c r="MQU272" s="208"/>
      <c r="MQV272" s="208"/>
      <c r="MQW272" s="208"/>
      <c r="MQX272" s="208"/>
      <c r="MQY272" s="208"/>
      <c r="MQZ272" s="208"/>
      <c r="MRA272" s="208"/>
      <c r="MRB272" s="208"/>
      <c r="MRC272" s="208"/>
      <c r="MRD272" s="208"/>
      <c r="MRE272" s="208"/>
      <c r="MRF272" s="208"/>
      <c r="MRG272" s="208"/>
      <c r="MRH272" s="208"/>
      <c r="MRI272" s="208"/>
      <c r="MRJ272" s="208"/>
      <c r="MRK272" s="208"/>
      <c r="MRL272" s="208"/>
      <c r="MRM272" s="208"/>
      <c r="MRN272" s="208"/>
      <c r="MRO272" s="208"/>
      <c r="MRP272" s="208"/>
      <c r="MRQ272" s="208"/>
      <c r="MRR272" s="208"/>
      <c r="MRS272" s="208"/>
      <c r="MRT272" s="208"/>
      <c r="MRU272" s="208"/>
      <c r="MRV272" s="208"/>
      <c r="MRW272" s="208"/>
      <c r="MRX272" s="208"/>
      <c r="MRY272" s="208"/>
      <c r="MRZ272" s="208"/>
      <c r="MSA272" s="208"/>
      <c r="MSB272" s="208"/>
      <c r="MSC272" s="208"/>
      <c r="MSD272" s="208"/>
      <c r="MSE272" s="208"/>
      <c r="MSF272" s="208"/>
      <c r="MSG272" s="208"/>
      <c r="MSH272" s="208"/>
      <c r="MSI272" s="208"/>
      <c r="MSJ272" s="208"/>
      <c r="MSK272" s="208"/>
      <c r="MSL272" s="208"/>
      <c r="MSM272" s="208"/>
      <c r="MSN272" s="208"/>
      <c r="MSO272" s="208"/>
      <c r="MSP272" s="208"/>
      <c r="MSQ272" s="208"/>
      <c r="MSR272" s="208"/>
      <c r="MSS272" s="208"/>
      <c r="MST272" s="208"/>
      <c r="MSU272" s="208"/>
      <c r="MSV272" s="208"/>
      <c r="MSW272" s="208"/>
      <c r="MSX272" s="208"/>
      <c r="MSY272" s="208"/>
      <c r="MSZ272" s="208"/>
      <c r="MTA272" s="208"/>
      <c r="MTB272" s="208"/>
      <c r="MTC272" s="208"/>
      <c r="MTD272" s="208"/>
      <c r="MTE272" s="208"/>
      <c r="MTF272" s="208"/>
      <c r="MTG272" s="208"/>
      <c r="MTH272" s="208"/>
      <c r="MTI272" s="208"/>
      <c r="MTJ272" s="208"/>
      <c r="MTK272" s="208"/>
      <c r="MTL272" s="208"/>
      <c r="MTM272" s="208"/>
      <c r="MTN272" s="208"/>
      <c r="MTO272" s="208"/>
      <c r="MTP272" s="208"/>
      <c r="MTQ272" s="208"/>
      <c r="MTR272" s="208"/>
      <c r="MTS272" s="208"/>
      <c r="MTT272" s="208"/>
      <c r="MTU272" s="208"/>
      <c r="MTV272" s="208"/>
      <c r="MTW272" s="208"/>
      <c r="MTX272" s="208"/>
      <c r="MTY272" s="208"/>
      <c r="MTZ272" s="208"/>
      <c r="MUA272" s="208"/>
      <c r="MUB272" s="208"/>
      <c r="MUC272" s="208"/>
      <c r="MUD272" s="208"/>
      <c r="MUE272" s="208"/>
      <c r="MUF272" s="208"/>
      <c r="MUG272" s="208"/>
      <c r="MUH272" s="208"/>
      <c r="MUI272" s="208"/>
      <c r="MUJ272" s="208"/>
      <c r="MUK272" s="208"/>
      <c r="MUL272" s="208"/>
      <c r="MUM272" s="208"/>
      <c r="MUN272" s="208"/>
      <c r="MUO272" s="208"/>
      <c r="MUP272" s="208"/>
      <c r="MUQ272" s="208"/>
      <c r="MUR272" s="208"/>
      <c r="MUS272" s="208"/>
      <c r="MUT272" s="208"/>
      <c r="MUU272" s="208"/>
      <c r="MUV272" s="208"/>
      <c r="MUW272" s="208"/>
      <c r="MUX272" s="208"/>
      <c r="MUY272" s="208"/>
      <c r="MUZ272" s="208"/>
      <c r="MVA272" s="208"/>
      <c r="MVB272" s="208"/>
      <c r="MVC272" s="208"/>
      <c r="MVD272" s="208"/>
      <c r="MVE272" s="208"/>
      <c r="MVF272" s="208"/>
      <c r="MVG272" s="208"/>
      <c r="MVH272" s="208"/>
      <c r="MVI272" s="208"/>
      <c r="MVJ272" s="208"/>
      <c r="MVK272" s="208"/>
      <c r="MVL272" s="208"/>
      <c r="MVM272" s="208"/>
      <c r="MVN272" s="208"/>
      <c r="MVO272" s="208"/>
      <c r="MVP272" s="208"/>
      <c r="MVQ272" s="208"/>
      <c r="MVR272" s="208"/>
      <c r="MVS272" s="208"/>
      <c r="MVT272" s="208"/>
      <c r="MVU272" s="208"/>
      <c r="MVV272" s="208"/>
      <c r="MVW272" s="208"/>
      <c r="MVX272" s="208"/>
      <c r="MVY272" s="208"/>
      <c r="MVZ272" s="208"/>
      <c r="MWA272" s="208"/>
      <c r="MWB272" s="208"/>
      <c r="MWC272" s="208"/>
      <c r="MWD272" s="208"/>
      <c r="MWE272" s="208"/>
      <c r="MWF272" s="208"/>
      <c r="MWG272" s="208"/>
      <c r="MWH272" s="208"/>
      <c r="MWI272" s="208"/>
      <c r="MWJ272" s="208"/>
      <c r="MWK272" s="208"/>
      <c r="MWL272" s="208"/>
      <c r="MWM272" s="208"/>
      <c r="MWN272" s="208"/>
      <c r="MWO272" s="208"/>
      <c r="MWP272" s="208"/>
      <c r="MWQ272" s="208"/>
      <c r="MWR272" s="208"/>
      <c r="MWS272" s="208"/>
      <c r="MWT272" s="208"/>
      <c r="MWU272" s="208"/>
      <c r="MWV272" s="208"/>
      <c r="MWW272" s="208"/>
      <c r="MWX272" s="208"/>
      <c r="MWY272" s="208"/>
      <c r="MWZ272" s="208"/>
      <c r="MXA272" s="208"/>
      <c r="MXB272" s="208"/>
      <c r="MXC272" s="208"/>
      <c r="MXD272" s="208"/>
      <c r="MXE272" s="208"/>
      <c r="MXF272" s="208"/>
      <c r="MXG272" s="208"/>
      <c r="MXH272" s="208"/>
      <c r="MXI272" s="208"/>
      <c r="MXJ272" s="208"/>
      <c r="MXK272" s="208"/>
      <c r="MXL272" s="208"/>
      <c r="MXM272" s="208"/>
      <c r="MXN272" s="208"/>
      <c r="MXO272" s="208"/>
      <c r="MXP272" s="208"/>
      <c r="MXQ272" s="208"/>
      <c r="MXR272" s="208"/>
      <c r="MXS272" s="208"/>
      <c r="MXT272" s="208"/>
      <c r="MXU272" s="208"/>
      <c r="MXV272" s="208"/>
      <c r="MXW272" s="208"/>
      <c r="MXX272" s="208"/>
      <c r="MXY272" s="208"/>
      <c r="MXZ272" s="208"/>
      <c r="MYA272" s="208"/>
      <c r="MYB272" s="208"/>
      <c r="MYC272" s="208"/>
      <c r="MYD272" s="208"/>
      <c r="MYE272" s="208"/>
      <c r="MYF272" s="208"/>
      <c r="MYG272" s="208"/>
      <c r="MYH272" s="208"/>
      <c r="MYI272" s="208"/>
      <c r="MYJ272" s="208"/>
      <c r="MYK272" s="208"/>
      <c r="MYL272" s="208"/>
      <c r="MYM272" s="208"/>
      <c r="MYN272" s="208"/>
      <c r="MYO272" s="208"/>
      <c r="MYP272" s="208"/>
      <c r="MYQ272" s="208"/>
      <c r="MYR272" s="208"/>
      <c r="MYS272" s="208"/>
      <c r="MYT272" s="208"/>
      <c r="MYU272" s="208"/>
      <c r="MYV272" s="208"/>
      <c r="MYW272" s="208"/>
      <c r="MYX272" s="208"/>
      <c r="MYY272" s="208"/>
      <c r="MYZ272" s="208"/>
      <c r="MZA272" s="208"/>
      <c r="MZB272" s="208"/>
      <c r="MZC272" s="208"/>
      <c r="MZD272" s="208"/>
      <c r="MZE272" s="208"/>
      <c r="MZF272" s="208"/>
      <c r="MZG272" s="208"/>
      <c r="MZH272" s="208"/>
      <c r="MZI272" s="208"/>
      <c r="MZJ272" s="208"/>
      <c r="MZK272" s="208"/>
      <c r="MZL272" s="208"/>
      <c r="MZM272" s="208"/>
      <c r="MZN272" s="208"/>
      <c r="MZO272" s="208"/>
      <c r="MZP272" s="208"/>
      <c r="MZQ272" s="208"/>
      <c r="MZR272" s="208"/>
      <c r="MZS272" s="208"/>
      <c r="MZT272" s="208"/>
      <c r="MZU272" s="208"/>
      <c r="MZV272" s="208"/>
      <c r="MZW272" s="208"/>
      <c r="MZX272" s="208"/>
      <c r="MZY272" s="208"/>
      <c r="MZZ272" s="208"/>
      <c r="NAA272" s="208"/>
      <c r="NAB272" s="208"/>
      <c r="NAC272" s="208"/>
      <c r="NAD272" s="208"/>
      <c r="NAE272" s="208"/>
      <c r="NAF272" s="208"/>
      <c r="NAG272" s="208"/>
      <c r="NAH272" s="208"/>
      <c r="NAI272" s="208"/>
      <c r="NAJ272" s="208"/>
      <c r="NAK272" s="208"/>
      <c r="NAL272" s="208"/>
      <c r="NAM272" s="208"/>
      <c r="NAN272" s="208"/>
      <c r="NAO272" s="208"/>
      <c r="NAP272" s="208"/>
      <c r="NAQ272" s="208"/>
      <c r="NAR272" s="208"/>
      <c r="NAS272" s="208"/>
      <c r="NAT272" s="208"/>
      <c r="NAU272" s="208"/>
      <c r="NAV272" s="208"/>
      <c r="NAW272" s="208"/>
      <c r="NAX272" s="208"/>
      <c r="NAY272" s="208"/>
      <c r="NAZ272" s="208"/>
      <c r="NBA272" s="208"/>
      <c r="NBB272" s="208"/>
      <c r="NBC272" s="208"/>
      <c r="NBD272" s="208"/>
      <c r="NBE272" s="208"/>
      <c r="NBF272" s="208"/>
      <c r="NBG272" s="208"/>
      <c r="NBH272" s="208"/>
      <c r="NBI272" s="208"/>
      <c r="NBJ272" s="208"/>
      <c r="NBK272" s="208"/>
      <c r="NBL272" s="208"/>
      <c r="NBM272" s="208"/>
      <c r="NBN272" s="208"/>
      <c r="NBO272" s="208"/>
      <c r="NBP272" s="208"/>
      <c r="NBQ272" s="208"/>
      <c r="NBR272" s="208"/>
      <c r="NBS272" s="208"/>
      <c r="NBT272" s="208"/>
      <c r="NBU272" s="208"/>
      <c r="NBV272" s="208"/>
      <c r="NBW272" s="208"/>
      <c r="NBX272" s="208"/>
      <c r="NBY272" s="208"/>
      <c r="NBZ272" s="208"/>
      <c r="NCA272" s="208"/>
      <c r="NCB272" s="208"/>
      <c r="NCC272" s="208"/>
      <c r="NCD272" s="208"/>
      <c r="NCE272" s="208"/>
      <c r="NCF272" s="208"/>
      <c r="NCG272" s="208"/>
      <c r="NCH272" s="208"/>
      <c r="NCI272" s="208"/>
      <c r="NCJ272" s="208"/>
      <c r="NCK272" s="208"/>
      <c r="NCL272" s="208"/>
      <c r="NCM272" s="208"/>
      <c r="NCN272" s="208"/>
      <c r="NCO272" s="208"/>
      <c r="NCP272" s="208"/>
      <c r="NCQ272" s="208"/>
      <c r="NCR272" s="208"/>
      <c r="NCS272" s="208"/>
      <c r="NCT272" s="208"/>
      <c r="NCU272" s="208"/>
      <c r="NCV272" s="208"/>
      <c r="NCW272" s="208"/>
      <c r="NCX272" s="208"/>
      <c r="NCY272" s="208"/>
      <c r="NCZ272" s="208"/>
      <c r="NDA272" s="208"/>
      <c r="NDB272" s="208"/>
      <c r="NDC272" s="208"/>
      <c r="NDD272" s="208"/>
      <c r="NDE272" s="208"/>
      <c r="NDF272" s="208"/>
      <c r="NDG272" s="208"/>
      <c r="NDH272" s="208"/>
      <c r="NDI272" s="208"/>
      <c r="NDJ272" s="208"/>
      <c r="NDK272" s="208"/>
      <c r="NDL272" s="208"/>
      <c r="NDM272" s="208"/>
      <c r="NDN272" s="208"/>
      <c r="NDO272" s="208"/>
      <c r="NDP272" s="208"/>
      <c r="NDQ272" s="208"/>
      <c r="NDR272" s="208"/>
      <c r="NDS272" s="208"/>
      <c r="NDT272" s="208"/>
      <c r="NDU272" s="208"/>
      <c r="NDV272" s="208"/>
      <c r="NDW272" s="208"/>
      <c r="NDX272" s="208"/>
      <c r="NDY272" s="208"/>
      <c r="NDZ272" s="208"/>
      <c r="NEA272" s="208"/>
      <c r="NEB272" s="208"/>
      <c r="NEC272" s="208"/>
      <c r="NED272" s="208"/>
      <c r="NEE272" s="208"/>
      <c r="NEF272" s="208"/>
      <c r="NEG272" s="208"/>
      <c r="NEH272" s="208"/>
      <c r="NEI272" s="208"/>
      <c r="NEJ272" s="208"/>
      <c r="NEK272" s="208"/>
      <c r="NEL272" s="208"/>
      <c r="NEM272" s="208"/>
      <c r="NEN272" s="208"/>
      <c r="NEO272" s="208"/>
      <c r="NEP272" s="208"/>
      <c r="NEQ272" s="208"/>
      <c r="NER272" s="208"/>
      <c r="NES272" s="208"/>
      <c r="NET272" s="208"/>
      <c r="NEU272" s="208"/>
      <c r="NEV272" s="208"/>
      <c r="NEW272" s="208"/>
      <c r="NEX272" s="208"/>
      <c r="NEY272" s="208"/>
      <c r="NEZ272" s="208"/>
      <c r="NFA272" s="208"/>
      <c r="NFB272" s="208"/>
      <c r="NFC272" s="208"/>
      <c r="NFD272" s="208"/>
      <c r="NFE272" s="208"/>
      <c r="NFF272" s="208"/>
      <c r="NFG272" s="208"/>
      <c r="NFH272" s="208"/>
      <c r="NFI272" s="208"/>
      <c r="NFJ272" s="208"/>
      <c r="NFK272" s="208"/>
      <c r="NFL272" s="208"/>
      <c r="NFM272" s="208"/>
      <c r="NFN272" s="208"/>
      <c r="NFO272" s="208"/>
      <c r="NFP272" s="208"/>
      <c r="NFQ272" s="208"/>
      <c r="NFR272" s="208"/>
      <c r="NFS272" s="208"/>
      <c r="NFT272" s="208"/>
      <c r="NFU272" s="208"/>
      <c r="NFV272" s="208"/>
      <c r="NFW272" s="208"/>
      <c r="NFX272" s="208"/>
      <c r="NFY272" s="208"/>
      <c r="NFZ272" s="208"/>
      <c r="NGA272" s="208"/>
      <c r="NGB272" s="208"/>
      <c r="NGC272" s="208"/>
      <c r="NGD272" s="208"/>
      <c r="NGE272" s="208"/>
      <c r="NGF272" s="208"/>
      <c r="NGG272" s="208"/>
      <c r="NGH272" s="208"/>
      <c r="NGI272" s="208"/>
      <c r="NGJ272" s="208"/>
      <c r="NGK272" s="208"/>
      <c r="NGL272" s="208"/>
      <c r="NGM272" s="208"/>
      <c r="NGN272" s="208"/>
      <c r="NGO272" s="208"/>
      <c r="NGP272" s="208"/>
      <c r="NGQ272" s="208"/>
      <c r="NGR272" s="208"/>
      <c r="NGS272" s="208"/>
      <c r="NGT272" s="208"/>
      <c r="NGU272" s="208"/>
      <c r="NGV272" s="208"/>
      <c r="NGW272" s="208"/>
      <c r="NGX272" s="208"/>
      <c r="NGY272" s="208"/>
      <c r="NGZ272" s="208"/>
      <c r="NHA272" s="208"/>
      <c r="NHB272" s="208"/>
      <c r="NHC272" s="208"/>
      <c r="NHD272" s="208"/>
      <c r="NHE272" s="208"/>
      <c r="NHF272" s="208"/>
      <c r="NHG272" s="208"/>
      <c r="NHH272" s="208"/>
      <c r="NHI272" s="208"/>
      <c r="NHJ272" s="208"/>
      <c r="NHK272" s="208"/>
      <c r="NHL272" s="208"/>
      <c r="NHM272" s="208"/>
      <c r="NHN272" s="208"/>
      <c r="NHO272" s="208"/>
      <c r="NHP272" s="208"/>
      <c r="NHQ272" s="208"/>
      <c r="NHR272" s="208"/>
      <c r="NHS272" s="208"/>
      <c r="NHT272" s="208"/>
      <c r="NHU272" s="208"/>
      <c r="NHV272" s="208"/>
      <c r="NHW272" s="208"/>
      <c r="NHX272" s="208"/>
      <c r="NHY272" s="208"/>
      <c r="NHZ272" s="208"/>
      <c r="NIA272" s="208"/>
      <c r="NIB272" s="208"/>
      <c r="NIC272" s="208"/>
      <c r="NID272" s="208"/>
      <c r="NIE272" s="208"/>
      <c r="NIF272" s="208"/>
      <c r="NIG272" s="208"/>
      <c r="NIH272" s="208"/>
      <c r="NII272" s="208"/>
      <c r="NIJ272" s="208"/>
      <c r="NIK272" s="208"/>
      <c r="NIL272" s="208"/>
      <c r="NIM272" s="208"/>
      <c r="NIN272" s="208"/>
      <c r="NIO272" s="208"/>
      <c r="NIP272" s="208"/>
      <c r="NIQ272" s="208"/>
      <c r="NIR272" s="208"/>
      <c r="NIS272" s="208"/>
      <c r="NIT272" s="208"/>
      <c r="NIU272" s="208"/>
      <c r="NIV272" s="208"/>
      <c r="NIW272" s="208"/>
      <c r="NIX272" s="208"/>
      <c r="NIY272" s="208"/>
      <c r="NIZ272" s="208"/>
      <c r="NJA272" s="208"/>
      <c r="NJB272" s="208"/>
      <c r="NJC272" s="208"/>
      <c r="NJD272" s="208"/>
      <c r="NJE272" s="208"/>
      <c r="NJF272" s="208"/>
      <c r="NJG272" s="208"/>
      <c r="NJH272" s="208"/>
      <c r="NJI272" s="208"/>
      <c r="NJJ272" s="208"/>
      <c r="NJK272" s="208"/>
      <c r="NJL272" s="208"/>
      <c r="NJM272" s="208"/>
      <c r="NJN272" s="208"/>
      <c r="NJO272" s="208"/>
      <c r="NJP272" s="208"/>
      <c r="NJQ272" s="208"/>
      <c r="NJR272" s="208"/>
      <c r="NJS272" s="208"/>
      <c r="NJT272" s="208"/>
      <c r="NJU272" s="208"/>
      <c r="NJV272" s="208"/>
      <c r="NJW272" s="208"/>
      <c r="NJX272" s="208"/>
      <c r="NJY272" s="208"/>
      <c r="NJZ272" s="208"/>
      <c r="NKA272" s="208"/>
      <c r="NKB272" s="208"/>
      <c r="NKC272" s="208"/>
      <c r="NKD272" s="208"/>
      <c r="NKE272" s="208"/>
      <c r="NKF272" s="208"/>
      <c r="NKG272" s="208"/>
      <c r="NKH272" s="208"/>
      <c r="NKI272" s="208"/>
      <c r="NKJ272" s="208"/>
      <c r="NKK272" s="208"/>
      <c r="NKL272" s="208"/>
      <c r="NKM272" s="208"/>
      <c r="NKN272" s="208"/>
      <c r="NKO272" s="208"/>
      <c r="NKP272" s="208"/>
      <c r="NKQ272" s="208"/>
      <c r="NKR272" s="208"/>
      <c r="NKS272" s="208"/>
      <c r="NKT272" s="208"/>
      <c r="NKU272" s="208"/>
      <c r="NKV272" s="208"/>
      <c r="NKW272" s="208"/>
      <c r="NKX272" s="208"/>
      <c r="NKY272" s="208"/>
      <c r="NKZ272" s="208"/>
      <c r="NLA272" s="208"/>
      <c r="NLB272" s="208"/>
      <c r="NLC272" s="208"/>
      <c r="NLD272" s="208"/>
      <c r="NLE272" s="208"/>
      <c r="NLF272" s="208"/>
      <c r="NLG272" s="208"/>
      <c r="NLH272" s="208"/>
      <c r="NLI272" s="208"/>
      <c r="NLJ272" s="208"/>
      <c r="NLK272" s="208"/>
      <c r="NLL272" s="208"/>
      <c r="NLM272" s="208"/>
      <c r="NLN272" s="208"/>
      <c r="NLO272" s="208"/>
      <c r="NLP272" s="208"/>
      <c r="NLQ272" s="208"/>
      <c r="NLR272" s="208"/>
      <c r="NLS272" s="208"/>
      <c r="NLT272" s="208"/>
      <c r="NLU272" s="208"/>
      <c r="NLV272" s="208"/>
      <c r="NLW272" s="208"/>
      <c r="NLX272" s="208"/>
      <c r="NLY272" s="208"/>
      <c r="NLZ272" s="208"/>
      <c r="NMA272" s="208"/>
      <c r="NMB272" s="208"/>
      <c r="NMC272" s="208"/>
      <c r="NMD272" s="208"/>
      <c r="NME272" s="208"/>
      <c r="NMF272" s="208"/>
      <c r="NMG272" s="208"/>
      <c r="NMH272" s="208"/>
      <c r="NMI272" s="208"/>
      <c r="NMJ272" s="208"/>
      <c r="NMK272" s="208"/>
      <c r="NML272" s="208"/>
      <c r="NMM272" s="208"/>
      <c r="NMN272" s="208"/>
      <c r="NMO272" s="208"/>
      <c r="NMP272" s="208"/>
      <c r="NMQ272" s="208"/>
      <c r="NMR272" s="208"/>
      <c r="NMS272" s="208"/>
      <c r="NMT272" s="208"/>
      <c r="NMU272" s="208"/>
      <c r="NMV272" s="208"/>
      <c r="NMW272" s="208"/>
      <c r="NMX272" s="208"/>
      <c r="NMY272" s="208"/>
      <c r="NMZ272" s="208"/>
      <c r="NNA272" s="208"/>
      <c r="NNB272" s="208"/>
      <c r="NNC272" s="208"/>
      <c r="NND272" s="208"/>
      <c r="NNE272" s="208"/>
      <c r="NNF272" s="208"/>
      <c r="NNG272" s="208"/>
      <c r="NNH272" s="208"/>
      <c r="NNI272" s="208"/>
      <c r="NNJ272" s="208"/>
      <c r="NNK272" s="208"/>
      <c r="NNL272" s="208"/>
      <c r="NNM272" s="208"/>
      <c r="NNN272" s="208"/>
      <c r="NNO272" s="208"/>
      <c r="NNP272" s="208"/>
      <c r="NNQ272" s="208"/>
      <c r="NNR272" s="208"/>
      <c r="NNS272" s="208"/>
      <c r="NNT272" s="208"/>
      <c r="NNU272" s="208"/>
      <c r="NNV272" s="208"/>
      <c r="NNW272" s="208"/>
      <c r="NNX272" s="208"/>
      <c r="NNY272" s="208"/>
      <c r="NNZ272" s="208"/>
      <c r="NOA272" s="208"/>
      <c r="NOB272" s="208"/>
      <c r="NOC272" s="208"/>
      <c r="NOD272" s="208"/>
      <c r="NOE272" s="208"/>
      <c r="NOF272" s="208"/>
      <c r="NOG272" s="208"/>
      <c r="NOH272" s="208"/>
      <c r="NOI272" s="208"/>
      <c r="NOJ272" s="208"/>
      <c r="NOK272" s="208"/>
      <c r="NOL272" s="208"/>
      <c r="NOM272" s="208"/>
      <c r="NON272" s="208"/>
      <c r="NOO272" s="208"/>
      <c r="NOP272" s="208"/>
      <c r="NOQ272" s="208"/>
      <c r="NOR272" s="208"/>
      <c r="NOS272" s="208"/>
      <c r="NOT272" s="208"/>
      <c r="NOU272" s="208"/>
      <c r="NOV272" s="208"/>
      <c r="NOW272" s="208"/>
      <c r="NOX272" s="208"/>
      <c r="NOY272" s="208"/>
      <c r="NOZ272" s="208"/>
      <c r="NPA272" s="208"/>
      <c r="NPB272" s="208"/>
      <c r="NPC272" s="208"/>
      <c r="NPD272" s="208"/>
      <c r="NPE272" s="208"/>
      <c r="NPF272" s="208"/>
      <c r="NPG272" s="208"/>
      <c r="NPH272" s="208"/>
      <c r="NPI272" s="208"/>
      <c r="NPJ272" s="208"/>
      <c r="NPK272" s="208"/>
      <c r="NPL272" s="208"/>
      <c r="NPM272" s="208"/>
      <c r="NPN272" s="208"/>
      <c r="NPO272" s="208"/>
      <c r="NPP272" s="208"/>
      <c r="NPQ272" s="208"/>
      <c r="NPR272" s="208"/>
      <c r="NPS272" s="208"/>
      <c r="NPT272" s="208"/>
      <c r="NPU272" s="208"/>
      <c r="NPV272" s="208"/>
      <c r="NPW272" s="208"/>
      <c r="NPX272" s="208"/>
      <c r="NPY272" s="208"/>
      <c r="NPZ272" s="208"/>
      <c r="NQA272" s="208"/>
      <c r="NQB272" s="208"/>
      <c r="NQC272" s="208"/>
      <c r="NQD272" s="208"/>
      <c r="NQE272" s="208"/>
      <c r="NQF272" s="208"/>
      <c r="NQG272" s="208"/>
      <c r="NQH272" s="208"/>
      <c r="NQI272" s="208"/>
      <c r="NQJ272" s="208"/>
      <c r="NQK272" s="208"/>
      <c r="NQL272" s="208"/>
      <c r="NQM272" s="208"/>
      <c r="NQN272" s="208"/>
      <c r="NQO272" s="208"/>
      <c r="NQP272" s="208"/>
      <c r="NQQ272" s="208"/>
      <c r="NQR272" s="208"/>
      <c r="NQS272" s="208"/>
      <c r="NQT272" s="208"/>
      <c r="NQU272" s="208"/>
      <c r="NQV272" s="208"/>
      <c r="NQW272" s="208"/>
      <c r="NQX272" s="208"/>
      <c r="NQY272" s="208"/>
      <c r="NQZ272" s="208"/>
      <c r="NRA272" s="208"/>
      <c r="NRB272" s="208"/>
      <c r="NRC272" s="208"/>
      <c r="NRD272" s="208"/>
      <c r="NRE272" s="208"/>
      <c r="NRF272" s="208"/>
      <c r="NRG272" s="208"/>
      <c r="NRH272" s="208"/>
      <c r="NRI272" s="208"/>
      <c r="NRJ272" s="208"/>
      <c r="NRK272" s="208"/>
      <c r="NRL272" s="208"/>
      <c r="NRM272" s="208"/>
      <c r="NRN272" s="208"/>
      <c r="NRO272" s="208"/>
      <c r="NRP272" s="208"/>
      <c r="NRQ272" s="208"/>
      <c r="NRR272" s="208"/>
      <c r="NRS272" s="208"/>
      <c r="NRT272" s="208"/>
      <c r="NRU272" s="208"/>
      <c r="NRV272" s="208"/>
      <c r="NRW272" s="208"/>
      <c r="NRX272" s="208"/>
      <c r="NRY272" s="208"/>
      <c r="NRZ272" s="208"/>
      <c r="NSA272" s="208"/>
      <c r="NSB272" s="208"/>
      <c r="NSC272" s="208"/>
      <c r="NSD272" s="208"/>
      <c r="NSE272" s="208"/>
      <c r="NSF272" s="208"/>
      <c r="NSG272" s="208"/>
      <c r="NSH272" s="208"/>
      <c r="NSI272" s="208"/>
      <c r="NSJ272" s="208"/>
      <c r="NSK272" s="208"/>
      <c r="NSL272" s="208"/>
      <c r="NSM272" s="208"/>
      <c r="NSN272" s="208"/>
      <c r="NSO272" s="208"/>
      <c r="NSP272" s="208"/>
      <c r="NSQ272" s="208"/>
      <c r="NSR272" s="208"/>
      <c r="NSS272" s="208"/>
      <c r="NST272" s="208"/>
      <c r="NSU272" s="208"/>
      <c r="NSV272" s="208"/>
      <c r="NSW272" s="208"/>
      <c r="NSX272" s="208"/>
      <c r="NSY272" s="208"/>
      <c r="NSZ272" s="208"/>
      <c r="NTA272" s="208"/>
      <c r="NTB272" s="208"/>
      <c r="NTC272" s="208"/>
      <c r="NTD272" s="208"/>
      <c r="NTE272" s="208"/>
      <c r="NTF272" s="208"/>
      <c r="NTG272" s="208"/>
      <c r="NTH272" s="208"/>
      <c r="NTI272" s="208"/>
      <c r="NTJ272" s="208"/>
      <c r="NTK272" s="208"/>
      <c r="NTL272" s="208"/>
      <c r="NTM272" s="208"/>
      <c r="NTN272" s="208"/>
      <c r="NTO272" s="208"/>
      <c r="NTP272" s="208"/>
      <c r="NTQ272" s="208"/>
      <c r="NTR272" s="208"/>
      <c r="NTS272" s="208"/>
      <c r="NTT272" s="208"/>
      <c r="NTU272" s="208"/>
      <c r="NTV272" s="208"/>
      <c r="NTW272" s="208"/>
      <c r="NTX272" s="208"/>
      <c r="NTY272" s="208"/>
      <c r="NTZ272" s="208"/>
      <c r="NUA272" s="208"/>
      <c r="NUB272" s="208"/>
      <c r="NUC272" s="208"/>
      <c r="NUD272" s="208"/>
      <c r="NUE272" s="208"/>
      <c r="NUF272" s="208"/>
      <c r="NUG272" s="208"/>
      <c r="NUH272" s="208"/>
      <c r="NUI272" s="208"/>
      <c r="NUJ272" s="208"/>
      <c r="NUK272" s="208"/>
      <c r="NUL272" s="208"/>
      <c r="NUM272" s="208"/>
      <c r="NUN272" s="208"/>
      <c r="NUO272" s="208"/>
      <c r="NUP272" s="208"/>
      <c r="NUQ272" s="208"/>
      <c r="NUR272" s="208"/>
      <c r="NUS272" s="208"/>
      <c r="NUT272" s="208"/>
      <c r="NUU272" s="208"/>
      <c r="NUV272" s="208"/>
      <c r="NUW272" s="208"/>
      <c r="NUX272" s="208"/>
      <c r="NUY272" s="208"/>
      <c r="NUZ272" s="208"/>
      <c r="NVA272" s="208"/>
      <c r="NVB272" s="208"/>
      <c r="NVC272" s="208"/>
      <c r="NVD272" s="208"/>
      <c r="NVE272" s="208"/>
      <c r="NVF272" s="208"/>
      <c r="NVG272" s="208"/>
      <c r="NVH272" s="208"/>
      <c r="NVI272" s="208"/>
      <c r="NVJ272" s="208"/>
      <c r="NVK272" s="208"/>
      <c r="NVL272" s="208"/>
      <c r="NVM272" s="208"/>
      <c r="NVN272" s="208"/>
      <c r="NVO272" s="208"/>
      <c r="NVP272" s="208"/>
      <c r="NVQ272" s="208"/>
      <c r="NVR272" s="208"/>
      <c r="NVS272" s="208"/>
      <c r="NVT272" s="208"/>
      <c r="NVU272" s="208"/>
      <c r="NVV272" s="208"/>
      <c r="NVW272" s="208"/>
      <c r="NVX272" s="208"/>
      <c r="NVY272" s="208"/>
      <c r="NVZ272" s="208"/>
      <c r="NWA272" s="208"/>
      <c r="NWB272" s="208"/>
      <c r="NWC272" s="208"/>
      <c r="NWD272" s="208"/>
      <c r="NWE272" s="208"/>
      <c r="NWF272" s="208"/>
      <c r="NWG272" s="208"/>
      <c r="NWH272" s="208"/>
      <c r="NWI272" s="208"/>
      <c r="NWJ272" s="208"/>
      <c r="NWK272" s="208"/>
      <c r="NWL272" s="208"/>
      <c r="NWM272" s="208"/>
      <c r="NWN272" s="208"/>
      <c r="NWO272" s="208"/>
      <c r="NWP272" s="208"/>
      <c r="NWQ272" s="208"/>
      <c r="NWR272" s="208"/>
      <c r="NWS272" s="208"/>
      <c r="NWT272" s="208"/>
      <c r="NWU272" s="208"/>
      <c r="NWV272" s="208"/>
      <c r="NWW272" s="208"/>
      <c r="NWX272" s="208"/>
      <c r="NWY272" s="208"/>
      <c r="NWZ272" s="208"/>
      <c r="NXA272" s="208"/>
      <c r="NXB272" s="208"/>
      <c r="NXC272" s="208"/>
      <c r="NXD272" s="208"/>
      <c r="NXE272" s="208"/>
      <c r="NXF272" s="208"/>
      <c r="NXG272" s="208"/>
      <c r="NXH272" s="208"/>
      <c r="NXI272" s="208"/>
      <c r="NXJ272" s="208"/>
      <c r="NXK272" s="208"/>
      <c r="NXL272" s="208"/>
      <c r="NXM272" s="208"/>
      <c r="NXN272" s="208"/>
      <c r="NXO272" s="208"/>
      <c r="NXP272" s="208"/>
      <c r="NXQ272" s="208"/>
      <c r="NXR272" s="208"/>
      <c r="NXS272" s="208"/>
      <c r="NXT272" s="208"/>
      <c r="NXU272" s="208"/>
      <c r="NXV272" s="208"/>
      <c r="NXW272" s="208"/>
      <c r="NXX272" s="208"/>
      <c r="NXY272" s="208"/>
      <c r="NXZ272" s="208"/>
      <c r="NYA272" s="208"/>
      <c r="NYB272" s="208"/>
      <c r="NYC272" s="208"/>
      <c r="NYD272" s="208"/>
      <c r="NYE272" s="208"/>
      <c r="NYF272" s="208"/>
      <c r="NYG272" s="208"/>
      <c r="NYH272" s="208"/>
      <c r="NYI272" s="208"/>
      <c r="NYJ272" s="208"/>
      <c r="NYK272" s="208"/>
      <c r="NYL272" s="208"/>
      <c r="NYM272" s="208"/>
      <c r="NYN272" s="208"/>
      <c r="NYO272" s="208"/>
      <c r="NYP272" s="208"/>
      <c r="NYQ272" s="208"/>
      <c r="NYR272" s="208"/>
      <c r="NYS272" s="208"/>
      <c r="NYT272" s="208"/>
      <c r="NYU272" s="208"/>
      <c r="NYV272" s="208"/>
      <c r="NYW272" s="208"/>
      <c r="NYX272" s="208"/>
      <c r="NYY272" s="208"/>
      <c r="NYZ272" s="208"/>
      <c r="NZA272" s="208"/>
      <c r="NZB272" s="208"/>
      <c r="NZC272" s="208"/>
      <c r="NZD272" s="208"/>
      <c r="NZE272" s="208"/>
      <c r="NZF272" s="208"/>
      <c r="NZG272" s="208"/>
      <c r="NZH272" s="208"/>
      <c r="NZI272" s="208"/>
      <c r="NZJ272" s="208"/>
      <c r="NZK272" s="208"/>
      <c r="NZL272" s="208"/>
      <c r="NZM272" s="208"/>
      <c r="NZN272" s="208"/>
      <c r="NZO272" s="208"/>
      <c r="NZP272" s="208"/>
      <c r="NZQ272" s="208"/>
      <c r="NZR272" s="208"/>
      <c r="NZS272" s="208"/>
      <c r="NZT272" s="208"/>
      <c r="NZU272" s="208"/>
      <c r="NZV272" s="208"/>
      <c r="NZW272" s="208"/>
      <c r="NZX272" s="208"/>
      <c r="NZY272" s="208"/>
      <c r="NZZ272" s="208"/>
      <c r="OAA272" s="208"/>
      <c r="OAB272" s="208"/>
      <c r="OAC272" s="208"/>
      <c r="OAD272" s="208"/>
      <c r="OAE272" s="208"/>
      <c r="OAF272" s="208"/>
      <c r="OAG272" s="208"/>
      <c r="OAH272" s="208"/>
      <c r="OAI272" s="208"/>
      <c r="OAJ272" s="208"/>
      <c r="OAK272" s="208"/>
      <c r="OAL272" s="208"/>
      <c r="OAM272" s="208"/>
      <c r="OAN272" s="208"/>
      <c r="OAO272" s="208"/>
      <c r="OAP272" s="208"/>
      <c r="OAQ272" s="208"/>
      <c r="OAR272" s="208"/>
      <c r="OAS272" s="208"/>
      <c r="OAT272" s="208"/>
      <c r="OAU272" s="208"/>
      <c r="OAV272" s="208"/>
      <c r="OAW272" s="208"/>
      <c r="OAX272" s="208"/>
      <c r="OAY272" s="208"/>
      <c r="OAZ272" s="208"/>
      <c r="OBA272" s="208"/>
      <c r="OBB272" s="208"/>
      <c r="OBC272" s="208"/>
      <c r="OBD272" s="208"/>
      <c r="OBE272" s="208"/>
      <c r="OBF272" s="208"/>
      <c r="OBG272" s="208"/>
      <c r="OBH272" s="208"/>
      <c r="OBI272" s="208"/>
      <c r="OBJ272" s="208"/>
      <c r="OBK272" s="208"/>
      <c r="OBL272" s="208"/>
      <c r="OBM272" s="208"/>
      <c r="OBN272" s="208"/>
      <c r="OBO272" s="208"/>
      <c r="OBP272" s="208"/>
      <c r="OBQ272" s="208"/>
      <c r="OBR272" s="208"/>
      <c r="OBS272" s="208"/>
      <c r="OBT272" s="208"/>
      <c r="OBU272" s="208"/>
      <c r="OBV272" s="208"/>
      <c r="OBW272" s="208"/>
      <c r="OBX272" s="208"/>
      <c r="OBY272" s="208"/>
      <c r="OBZ272" s="208"/>
      <c r="OCA272" s="208"/>
      <c r="OCB272" s="208"/>
      <c r="OCC272" s="208"/>
      <c r="OCD272" s="208"/>
      <c r="OCE272" s="208"/>
      <c r="OCF272" s="208"/>
      <c r="OCG272" s="208"/>
      <c r="OCH272" s="208"/>
      <c r="OCI272" s="208"/>
      <c r="OCJ272" s="208"/>
      <c r="OCK272" s="208"/>
      <c r="OCL272" s="208"/>
      <c r="OCM272" s="208"/>
      <c r="OCN272" s="208"/>
      <c r="OCO272" s="208"/>
      <c r="OCP272" s="208"/>
      <c r="OCQ272" s="208"/>
      <c r="OCR272" s="208"/>
      <c r="OCS272" s="208"/>
      <c r="OCT272" s="208"/>
      <c r="OCU272" s="208"/>
      <c r="OCV272" s="208"/>
      <c r="OCW272" s="208"/>
      <c r="OCX272" s="208"/>
      <c r="OCY272" s="208"/>
      <c r="OCZ272" s="208"/>
      <c r="ODA272" s="208"/>
      <c r="ODB272" s="208"/>
      <c r="ODC272" s="208"/>
      <c r="ODD272" s="208"/>
      <c r="ODE272" s="208"/>
      <c r="ODF272" s="208"/>
      <c r="ODG272" s="208"/>
      <c r="ODH272" s="208"/>
      <c r="ODI272" s="208"/>
      <c r="ODJ272" s="208"/>
      <c r="ODK272" s="208"/>
      <c r="ODL272" s="208"/>
      <c r="ODM272" s="208"/>
      <c r="ODN272" s="208"/>
      <c r="ODO272" s="208"/>
      <c r="ODP272" s="208"/>
      <c r="ODQ272" s="208"/>
      <c r="ODR272" s="208"/>
      <c r="ODS272" s="208"/>
      <c r="ODT272" s="208"/>
      <c r="ODU272" s="208"/>
      <c r="ODV272" s="208"/>
      <c r="ODW272" s="208"/>
      <c r="ODX272" s="208"/>
      <c r="ODY272" s="208"/>
      <c r="ODZ272" s="208"/>
      <c r="OEA272" s="208"/>
      <c r="OEB272" s="208"/>
      <c r="OEC272" s="208"/>
      <c r="OED272" s="208"/>
      <c r="OEE272" s="208"/>
      <c r="OEF272" s="208"/>
      <c r="OEG272" s="208"/>
      <c r="OEH272" s="208"/>
      <c r="OEI272" s="208"/>
      <c r="OEJ272" s="208"/>
      <c r="OEK272" s="208"/>
      <c r="OEL272" s="208"/>
      <c r="OEM272" s="208"/>
      <c r="OEN272" s="208"/>
      <c r="OEO272" s="208"/>
      <c r="OEP272" s="208"/>
      <c r="OEQ272" s="208"/>
      <c r="OER272" s="208"/>
      <c r="OES272" s="208"/>
      <c r="OET272" s="208"/>
      <c r="OEU272" s="208"/>
      <c r="OEV272" s="208"/>
      <c r="OEW272" s="208"/>
      <c r="OEX272" s="208"/>
      <c r="OEY272" s="208"/>
      <c r="OEZ272" s="208"/>
      <c r="OFA272" s="208"/>
      <c r="OFB272" s="208"/>
      <c r="OFC272" s="208"/>
      <c r="OFD272" s="208"/>
      <c r="OFE272" s="208"/>
      <c r="OFF272" s="208"/>
      <c r="OFG272" s="208"/>
      <c r="OFH272" s="208"/>
      <c r="OFI272" s="208"/>
      <c r="OFJ272" s="208"/>
      <c r="OFK272" s="208"/>
      <c r="OFL272" s="208"/>
      <c r="OFM272" s="208"/>
      <c r="OFN272" s="208"/>
      <c r="OFO272" s="208"/>
      <c r="OFP272" s="208"/>
      <c r="OFQ272" s="208"/>
      <c r="OFR272" s="208"/>
      <c r="OFS272" s="208"/>
      <c r="OFT272" s="208"/>
      <c r="OFU272" s="208"/>
      <c r="OFV272" s="208"/>
      <c r="OFW272" s="208"/>
      <c r="OFX272" s="208"/>
      <c r="OFY272" s="208"/>
      <c r="OFZ272" s="208"/>
      <c r="OGA272" s="208"/>
      <c r="OGB272" s="208"/>
      <c r="OGC272" s="208"/>
      <c r="OGD272" s="208"/>
      <c r="OGE272" s="208"/>
      <c r="OGF272" s="208"/>
      <c r="OGG272" s="208"/>
      <c r="OGH272" s="208"/>
      <c r="OGI272" s="208"/>
      <c r="OGJ272" s="208"/>
      <c r="OGK272" s="208"/>
      <c r="OGL272" s="208"/>
      <c r="OGM272" s="208"/>
      <c r="OGN272" s="208"/>
      <c r="OGO272" s="208"/>
      <c r="OGP272" s="208"/>
      <c r="OGQ272" s="208"/>
      <c r="OGR272" s="208"/>
      <c r="OGS272" s="208"/>
      <c r="OGT272" s="208"/>
      <c r="OGU272" s="208"/>
      <c r="OGV272" s="208"/>
      <c r="OGW272" s="208"/>
      <c r="OGX272" s="208"/>
      <c r="OGY272" s="208"/>
      <c r="OGZ272" s="208"/>
      <c r="OHA272" s="208"/>
      <c r="OHB272" s="208"/>
      <c r="OHC272" s="208"/>
      <c r="OHD272" s="208"/>
      <c r="OHE272" s="208"/>
      <c r="OHF272" s="208"/>
      <c r="OHG272" s="208"/>
      <c r="OHH272" s="208"/>
      <c r="OHI272" s="208"/>
      <c r="OHJ272" s="208"/>
      <c r="OHK272" s="208"/>
      <c r="OHL272" s="208"/>
      <c r="OHM272" s="208"/>
      <c r="OHN272" s="208"/>
      <c r="OHO272" s="208"/>
      <c r="OHP272" s="208"/>
      <c r="OHQ272" s="208"/>
      <c r="OHR272" s="208"/>
      <c r="OHS272" s="208"/>
      <c r="OHT272" s="208"/>
      <c r="OHU272" s="208"/>
      <c r="OHV272" s="208"/>
      <c r="OHW272" s="208"/>
      <c r="OHX272" s="208"/>
      <c r="OHY272" s="208"/>
      <c r="OHZ272" s="208"/>
      <c r="OIA272" s="208"/>
      <c r="OIB272" s="208"/>
      <c r="OIC272" s="208"/>
      <c r="OID272" s="208"/>
      <c r="OIE272" s="208"/>
      <c r="OIF272" s="208"/>
      <c r="OIG272" s="208"/>
      <c r="OIH272" s="208"/>
      <c r="OII272" s="208"/>
      <c r="OIJ272" s="208"/>
      <c r="OIK272" s="208"/>
      <c r="OIL272" s="208"/>
      <c r="OIM272" s="208"/>
      <c r="OIN272" s="208"/>
      <c r="OIO272" s="208"/>
      <c r="OIP272" s="208"/>
      <c r="OIQ272" s="208"/>
      <c r="OIR272" s="208"/>
      <c r="OIS272" s="208"/>
      <c r="OIT272" s="208"/>
      <c r="OIU272" s="208"/>
      <c r="OIV272" s="208"/>
      <c r="OIW272" s="208"/>
      <c r="OIX272" s="208"/>
      <c r="OIY272" s="208"/>
      <c r="OIZ272" s="208"/>
      <c r="OJA272" s="208"/>
      <c r="OJB272" s="208"/>
      <c r="OJC272" s="208"/>
      <c r="OJD272" s="208"/>
      <c r="OJE272" s="208"/>
      <c r="OJF272" s="208"/>
      <c r="OJG272" s="208"/>
      <c r="OJH272" s="208"/>
      <c r="OJI272" s="208"/>
      <c r="OJJ272" s="208"/>
      <c r="OJK272" s="208"/>
      <c r="OJL272" s="208"/>
      <c r="OJM272" s="208"/>
      <c r="OJN272" s="208"/>
      <c r="OJO272" s="208"/>
      <c r="OJP272" s="208"/>
      <c r="OJQ272" s="208"/>
      <c r="OJR272" s="208"/>
      <c r="OJS272" s="208"/>
      <c r="OJT272" s="208"/>
      <c r="OJU272" s="208"/>
      <c r="OJV272" s="208"/>
      <c r="OJW272" s="208"/>
      <c r="OJX272" s="208"/>
      <c r="OJY272" s="208"/>
      <c r="OJZ272" s="208"/>
      <c r="OKA272" s="208"/>
      <c r="OKB272" s="208"/>
      <c r="OKC272" s="208"/>
      <c r="OKD272" s="208"/>
      <c r="OKE272" s="208"/>
      <c r="OKF272" s="208"/>
      <c r="OKG272" s="208"/>
      <c r="OKH272" s="208"/>
      <c r="OKI272" s="208"/>
      <c r="OKJ272" s="208"/>
      <c r="OKK272" s="208"/>
      <c r="OKL272" s="208"/>
      <c r="OKM272" s="208"/>
      <c r="OKN272" s="208"/>
      <c r="OKO272" s="208"/>
      <c r="OKP272" s="208"/>
      <c r="OKQ272" s="208"/>
      <c r="OKR272" s="208"/>
      <c r="OKS272" s="208"/>
      <c r="OKT272" s="208"/>
      <c r="OKU272" s="208"/>
      <c r="OKV272" s="208"/>
      <c r="OKW272" s="208"/>
      <c r="OKX272" s="208"/>
      <c r="OKY272" s="208"/>
      <c r="OKZ272" s="208"/>
      <c r="OLA272" s="208"/>
      <c r="OLB272" s="208"/>
      <c r="OLC272" s="208"/>
      <c r="OLD272" s="208"/>
      <c r="OLE272" s="208"/>
      <c r="OLF272" s="208"/>
      <c r="OLG272" s="208"/>
      <c r="OLH272" s="208"/>
      <c r="OLI272" s="208"/>
      <c r="OLJ272" s="208"/>
      <c r="OLK272" s="208"/>
      <c r="OLL272" s="208"/>
      <c r="OLM272" s="208"/>
      <c r="OLN272" s="208"/>
      <c r="OLO272" s="208"/>
      <c r="OLP272" s="208"/>
      <c r="OLQ272" s="208"/>
      <c r="OLR272" s="208"/>
      <c r="OLS272" s="208"/>
      <c r="OLT272" s="208"/>
      <c r="OLU272" s="208"/>
      <c r="OLV272" s="208"/>
      <c r="OLW272" s="208"/>
      <c r="OLX272" s="208"/>
      <c r="OLY272" s="208"/>
      <c r="OLZ272" s="208"/>
      <c r="OMA272" s="208"/>
      <c r="OMB272" s="208"/>
      <c r="OMC272" s="208"/>
      <c r="OMD272" s="208"/>
      <c r="OME272" s="208"/>
      <c r="OMF272" s="208"/>
      <c r="OMG272" s="208"/>
      <c r="OMH272" s="208"/>
      <c r="OMI272" s="208"/>
      <c r="OMJ272" s="208"/>
      <c r="OMK272" s="208"/>
      <c r="OML272" s="208"/>
      <c r="OMM272" s="208"/>
      <c r="OMN272" s="208"/>
      <c r="OMO272" s="208"/>
      <c r="OMP272" s="208"/>
      <c r="OMQ272" s="208"/>
      <c r="OMR272" s="208"/>
      <c r="OMS272" s="208"/>
      <c r="OMT272" s="208"/>
      <c r="OMU272" s="208"/>
      <c r="OMV272" s="208"/>
      <c r="OMW272" s="208"/>
      <c r="OMX272" s="208"/>
      <c r="OMY272" s="208"/>
      <c r="OMZ272" s="208"/>
      <c r="ONA272" s="208"/>
      <c r="ONB272" s="208"/>
      <c r="ONC272" s="208"/>
      <c r="OND272" s="208"/>
      <c r="ONE272" s="208"/>
      <c r="ONF272" s="208"/>
      <c r="ONG272" s="208"/>
      <c r="ONH272" s="208"/>
      <c r="ONI272" s="208"/>
      <c r="ONJ272" s="208"/>
      <c r="ONK272" s="208"/>
      <c r="ONL272" s="208"/>
      <c r="ONM272" s="208"/>
      <c r="ONN272" s="208"/>
      <c r="ONO272" s="208"/>
      <c r="ONP272" s="208"/>
      <c r="ONQ272" s="208"/>
      <c r="ONR272" s="208"/>
      <c r="ONS272" s="208"/>
      <c r="ONT272" s="208"/>
      <c r="ONU272" s="208"/>
      <c r="ONV272" s="208"/>
      <c r="ONW272" s="208"/>
      <c r="ONX272" s="208"/>
      <c r="ONY272" s="208"/>
      <c r="ONZ272" s="208"/>
      <c r="OOA272" s="208"/>
      <c r="OOB272" s="208"/>
      <c r="OOC272" s="208"/>
      <c r="OOD272" s="208"/>
      <c r="OOE272" s="208"/>
      <c r="OOF272" s="208"/>
      <c r="OOG272" s="208"/>
      <c r="OOH272" s="208"/>
      <c r="OOI272" s="208"/>
      <c r="OOJ272" s="208"/>
      <c r="OOK272" s="208"/>
      <c r="OOL272" s="208"/>
      <c r="OOM272" s="208"/>
      <c r="OON272" s="208"/>
      <c r="OOO272" s="208"/>
      <c r="OOP272" s="208"/>
      <c r="OOQ272" s="208"/>
      <c r="OOR272" s="208"/>
      <c r="OOS272" s="208"/>
      <c r="OOT272" s="208"/>
      <c r="OOU272" s="208"/>
      <c r="OOV272" s="208"/>
      <c r="OOW272" s="208"/>
      <c r="OOX272" s="208"/>
      <c r="OOY272" s="208"/>
      <c r="OOZ272" s="208"/>
      <c r="OPA272" s="208"/>
      <c r="OPB272" s="208"/>
      <c r="OPC272" s="208"/>
      <c r="OPD272" s="208"/>
      <c r="OPE272" s="208"/>
      <c r="OPF272" s="208"/>
      <c r="OPG272" s="208"/>
      <c r="OPH272" s="208"/>
      <c r="OPI272" s="208"/>
      <c r="OPJ272" s="208"/>
      <c r="OPK272" s="208"/>
      <c r="OPL272" s="208"/>
      <c r="OPM272" s="208"/>
      <c r="OPN272" s="208"/>
      <c r="OPO272" s="208"/>
      <c r="OPP272" s="208"/>
      <c r="OPQ272" s="208"/>
      <c r="OPR272" s="208"/>
      <c r="OPS272" s="208"/>
      <c r="OPT272" s="208"/>
      <c r="OPU272" s="208"/>
      <c r="OPV272" s="208"/>
      <c r="OPW272" s="208"/>
      <c r="OPX272" s="208"/>
      <c r="OPY272" s="208"/>
      <c r="OPZ272" s="208"/>
      <c r="OQA272" s="208"/>
      <c r="OQB272" s="208"/>
      <c r="OQC272" s="208"/>
      <c r="OQD272" s="208"/>
      <c r="OQE272" s="208"/>
      <c r="OQF272" s="208"/>
      <c r="OQG272" s="208"/>
      <c r="OQH272" s="208"/>
      <c r="OQI272" s="208"/>
      <c r="OQJ272" s="208"/>
      <c r="OQK272" s="208"/>
      <c r="OQL272" s="208"/>
      <c r="OQM272" s="208"/>
      <c r="OQN272" s="208"/>
      <c r="OQO272" s="208"/>
      <c r="OQP272" s="208"/>
      <c r="OQQ272" s="208"/>
      <c r="OQR272" s="208"/>
      <c r="OQS272" s="208"/>
      <c r="OQT272" s="208"/>
      <c r="OQU272" s="208"/>
      <c r="OQV272" s="208"/>
      <c r="OQW272" s="208"/>
      <c r="OQX272" s="208"/>
      <c r="OQY272" s="208"/>
      <c r="OQZ272" s="208"/>
      <c r="ORA272" s="208"/>
      <c r="ORB272" s="208"/>
      <c r="ORC272" s="208"/>
      <c r="ORD272" s="208"/>
      <c r="ORE272" s="208"/>
      <c r="ORF272" s="208"/>
      <c r="ORG272" s="208"/>
      <c r="ORH272" s="208"/>
      <c r="ORI272" s="208"/>
      <c r="ORJ272" s="208"/>
      <c r="ORK272" s="208"/>
      <c r="ORL272" s="208"/>
      <c r="ORM272" s="208"/>
      <c r="ORN272" s="208"/>
      <c r="ORO272" s="208"/>
      <c r="ORP272" s="208"/>
      <c r="ORQ272" s="208"/>
      <c r="ORR272" s="208"/>
      <c r="ORS272" s="208"/>
      <c r="ORT272" s="208"/>
      <c r="ORU272" s="208"/>
      <c r="ORV272" s="208"/>
      <c r="ORW272" s="208"/>
      <c r="ORX272" s="208"/>
      <c r="ORY272" s="208"/>
      <c r="ORZ272" s="208"/>
      <c r="OSA272" s="208"/>
      <c r="OSB272" s="208"/>
      <c r="OSC272" s="208"/>
      <c r="OSD272" s="208"/>
      <c r="OSE272" s="208"/>
      <c r="OSF272" s="208"/>
      <c r="OSG272" s="208"/>
      <c r="OSH272" s="208"/>
      <c r="OSI272" s="208"/>
      <c r="OSJ272" s="208"/>
      <c r="OSK272" s="208"/>
      <c r="OSL272" s="208"/>
      <c r="OSM272" s="208"/>
      <c r="OSN272" s="208"/>
      <c r="OSO272" s="208"/>
      <c r="OSP272" s="208"/>
      <c r="OSQ272" s="208"/>
      <c r="OSR272" s="208"/>
      <c r="OSS272" s="208"/>
      <c r="OST272" s="208"/>
      <c r="OSU272" s="208"/>
      <c r="OSV272" s="208"/>
      <c r="OSW272" s="208"/>
      <c r="OSX272" s="208"/>
      <c r="OSY272" s="208"/>
      <c r="OSZ272" s="208"/>
      <c r="OTA272" s="208"/>
      <c r="OTB272" s="208"/>
      <c r="OTC272" s="208"/>
      <c r="OTD272" s="208"/>
      <c r="OTE272" s="208"/>
      <c r="OTF272" s="208"/>
      <c r="OTG272" s="208"/>
      <c r="OTH272" s="208"/>
      <c r="OTI272" s="208"/>
      <c r="OTJ272" s="208"/>
      <c r="OTK272" s="208"/>
      <c r="OTL272" s="208"/>
      <c r="OTM272" s="208"/>
      <c r="OTN272" s="208"/>
      <c r="OTO272" s="208"/>
      <c r="OTP272" s="208"/>
      <c r="OTQ272" s="208"/>
      <c r="OTR272" s="208"/>
      <c r="OTS272" s="208"/>
      <c r="OTT272" s="208"/>
      <c r="OTU272" s="208"/>
      <c r="OTV272" s="208"/>
      <c r="OTW272" s="208"/>
      <c r="OTX272" s="208"/>
      <c r="OTY272" s="208"/>
      <c r="OTZ272" s="208"/>
      <c r="OUA272" s="208"/>
      <c r="OUB272" s="208"/>
      <c r="OUC272" s="208"/>
      <c r="OUD272" s="208"/>
      <c r="OUE272" s="208"/>
      <c r="OUF272" s="208"/>
      <c r="OUG272" s="208"/>
      <c r="OUH272" s="208"/>
      <c r="OUI272" s="208"/>
      <c r="OUJ272" s="208"/>
      <c r="OUK272" s="208"/>
      <c r="OUL272" s="208"/>
      <c r="OUM272" s="208"/>
      <c r="OUN272" s="208"/>
      <c r="OUO272" s="208"/>
      <c r="OUP272" s="208"/>
      <c r="OUQ272" s="208"/>
      <c r="OUR272" s="208"/>
      <c r="OUS272" s="208"/>
      <c r="OUT272" s="208"/>
      <c r="OUU272" s="208"/>
      <c r="OUV272" s="208"/>
      <c r="OUW272" s="208"/>
      <c r="OUX272" s="208"/>
      <c r="OUY272" s="208"/>
      <c r="OUZ272" s="208"/>
      <c r="OVA272" s="208"/>
      <c r="OVB272" s="208"/>
      <c r="OVC272" s="208"/>
      <c r="OVD272" s="208"/>
      <c r="OVE272" s="208"/>
      <c r="OVF272" s="208"/>
      <c r="OVG272" s="208"/>
      <c r="OVH272" s="208"/>
      <c r="OVI272" s="208"/>
      <c r="OVJ272" s="208"/>
      <c r="OVK272" s="208"/>
      <c r="OVL272" s="208"/>
      <c r="OVM272" s="208"/>
      <c r="OVN272" s="208"/>
      <c r="OVO272" s="208"/>
      <c r="OVP272" s="208"/>
      <c r="OVQ272" s="208"/>
      <c r="OVR272" s="208"/>
      <c r="OVS272" s="208"/>
      <c r="OVT272" s="208"/>
      <c r="OVU272" s="208"/>
      <c r="OVV272" s="208"/>
      <c r="OVW272" s="208"/>
      <c r="OVX272" s="208"/>
      <c r="OVY272" s="208"/>
      <c r="OVZ272" s="208"/>
      <c r="OWA272" s="208"/>
      <c r="OWB272" s="208"/>
      <c r="OWC272" s="208"/>
      <c r="OWD272" s="208"/>
      <c r="OWE272" s="208"/>
      <c r="OWF272" s="208"/>
      <c r="OWG272" s="208"/>
      <c r="OWH272" s="208"/>
      <c r="OWI272" s="208"/>
      <c r="OWJ272" s="208"/>
      <c r="OWK272" s="208"/>
      <c r="OWL272" s="208"/>
      <c r="OWM272" s="208"/>
      <c r="OWN272" s="208"/>
      <c r="OWO272" s="208"/>
      <c r="OWP272" s="208"/>
      <c r="OWQ272" s="208"/>
      <c r="OWR272" s="208"/>
      <c r="OWS272" s="208"/>
      <c r="OWT272" s="208"/>
      <c r="OWU272" s="208"/>
      <c r="OWV272" s="208"/>
      <c r="OWW272" s="208"/>
      <c r="OWX272" s="208"/>
      <c r="OWY272" s="208"/>
      <c r="OWZ272" s="208"/>
      <c r="OXA272" s="208"/>
      <c r="OXB272" s="208"/>
      <c r="OXC272" s="208"/>
      <c r="OXD272" s="208"/>
      <c r="OXE272" s="208"/>
      <c r="OXF272" s="208"/>
      <c r="OXG272" s="208"/>
      <c r="OXH272" s="208"/>
      <c r="OXI272" s="208"/>
      <c r="OXJ272" s="208"/>
      <c r="OXK272" s="208"/>
      <c r="OXL272" s="208"/>
      <c r="OXM272" s="208"/>
      <c r="OXN272" s="208"/>
      <c r="OXO272" s="208"/>
      <c r="OXP272" s="208"/>
      <c r="OXQ272" s="208"/>
      <c r="OXR272" s="208"/>
      <c r="OXS272" s="208"/>
      <c r="OXT272" s="208"/>
      <c r="OXU272" s="208"/>
      <c r="OXV272" s="208"/>
      <c r="OXW272" s="208"/>
      <c r="OXX272" s="208"/>
      <c r="OXY272" s="208"/>
      <c r="OXZ272" s="208"/>
      <c r="OYA272" s="208"/>
      <c r="OYB272" s="208"/>
      <c r="OYC272" s="208"/>
      <c r="OYD272" s="208"/>
      <c r="OYE272" s="208"/>
      <c r="OYF272" s="208"/>
      <c r="OYG272" s="208"/>
      <c r="OYH272" s="208"/>
      <c r="OYI272" s="208"/>
      <c r="OYJ272" s="208"/>
      <c r="OYK272" s="208"/>
      <c r="OYL272" s="208"/>
      <c r="OYM272" s="208"/>
      <c r="OYN272" s="208"/>
      <c r="OYO272" s="208"/>
      <c r="OYP272" s="208"/>
      <c r="OYQ272" s="208"/>
      <c r="OYR272" s="208"/>
      <c r="OYS272" s="208"/>
      <c r="OYT272" s="208"/>
      <c r="OYU272" s="208"/>
      <c r="OYV272" s="208"/>
      <c r="OYW272" s="208"/>
      <c r="OYX272" s="208"/>
      <c r="OYY272" s="208"/>
      <c r="OYZ272" s="208"/>
      <c r="OZA272" s="208"/>
      <c r="OZB272" s="208"/>
      <c r="OZC272" s="208"/>
      <c r="OZD272" s="208"/>
      <c r="OZE272" s="208"/>
      <c r="OZF272" s="208"/>
      <c r="OZG272" s="208"/>
      <c r="OZH272" s="208"/>
      <c r="OZI272" s="208"/>
      <c r="OZJ272" s="208"/>
      <c r="OZK272" s="208"/>
      <c r="OZL272" s="208"/>
      <c r="OZM272" s="208"/>
      <c r="OZN272" s="208"/>
      <c r="OZO272" s="208"/>
      <c r="OZP272" s="208"/>
      <c r="OZQ272" s="208"/>
      <c r="OZR272" s="208"/>
      <c r="OZS272" s="208"/>
      <c r="OZT272" s="208"/>
      <c r="OZU272" s="208"/>
      <c r="OZV272" s="208"/>
      <c r="OZW272" s="208"/>
      <c r="OZX272" s="208"/>
      <c r="OZY272" s="208"/>
      <c r="OZZ272" s="208"/>
      <c r="PAA272" s="208"/>
      <c r="PAB272" s="208"/>
      <c r="PAC272" s="208"/>
      <c r="PAD272" s="208"/>
      <c r="PAE272" s="208"/>
      <c r="PAF272" s="208"/>
      <c r="PAG272" s="208"/>
      <c r="PAH272" s="208"/>
      <c r="PAI272" s="208"/>
      <c r="PAJ272" s="208"/>
      <c r="PAK272" s="208"/>
      <c r="PAL272" s="208"/>
      <c r="PAM272" s="208"/>
      <c r="PAN272" s="208"/>
      <c r="PAO272" s="208"/>
      <c r="PAP272" s="208"/>
      <c r="PAQ272" s="208"/>
      <c r="PAR272" s="208"/>
      <c r="PAS272" s="208"/>
      <c r="PAT272" s="208"/>
      <c r="PAU272" s="208"/>
      <c r="PAV272" s="208"/>
      <c r="PAW272" s="208"/>
      <c r="PAX272" s="208"/>
      <c r="PAY272" s="208"/>
      <c r="PAZ272" s="208"/>
      <c r="PBA272" s="208"/>
      <c r="PBB272" s="208"/>
      <c r="PBC272" s="208"/>
      <c r="PBD272" s="208"/>
      <c r="PBE272" s="208"/>
      <c r="PBF272" s="208"/>
      <c r="PBG272" s="208"/>
      <c r="PBH272" s="208"/>
      <c r="PBI272" s="208"/>
      <c r="PBJ272" s="208"/>
      <c r="PBK272" s="208"/>
      <c r="PBL272" s="208"/>
      <c r="PBM272" s="208"/>
      <c r="PBN272" s="208"/>
      <c r="PBO272" s="208"/>
      <c r="PBP272" s="208"/>
      <c r="PBQ272" s="208"/>
      <c r="PBR272" s="208"/>
      <c r="PBS272" s="208"/>
      <c r="PBT272" s="208"/>
      <c r="PBU272" s="208"/>
      <c r="PBV272" s="208"/>
      <c r="PBW272" s="208"/>
      <c r="PBX272" s="208"/>
      <c r="PBY272" s="208"/>
      <c r="PBZ272" s="208"/>
      <c r="PCA272" s="208"/>
      <c r="PCB272" s="208"/>
      <c r="PCC272" s="208"/>
      <c r="PCD272" s="208"/>
      <c r="PCE272" s="208"/>
      <c r="PCF272" s="208"/>
      <c r="PCG272" s="208"/>
      <c r="PCH272" s="208"/>
      <c r="PCI272" s="208"/>
      <c r="PCJ272" s="208"/>
      <c r="PCK272" s="208"/>
      <c r="PCL272" s="208"/>
      <c r="PCM272" s="208"/>
      <c r="PCN272" s="208"/>
      <c r="PCO272" s="208"/>
      <c r="PCP272" s="208"/>
      <c r="PCQ272" s="208"/>
      <c r="PCR272" s="208"/>
      <c r="PCS272" s="208"/>
      <c r="PCT272" s="208"/>
      <c r="PCU272" s="208"/>
      <c r="PCV272" s="208"/>
      <c r="PCW272" s="208"/>
      <c r="PCX272" s="208"/>
      <c r="PCY272" s="208"/>
      <c r="PCZ272" s="208"/>
      <c r="PDA272" s="208"/>
      <c r="PDB272" s="208"/>
      <c r="PDC272" s="208"/>
      <c r="PDD272" s="208"/>
      <c r="PDE272" s="208"/>
      <c r="PDF272" s="208"/>
      <c r="PDG272" s="208"/>
      <c r="PDH272" s="208"/>
      <c r="PDI272" s="208"/>
      <c r="PDJ272" s="208"/>
      <c r="PDK272" s="208"/>
      <c r="PDL272" s="208"/>
      <c r="PDM272" s="208"/>
      <c r="PDN272" s="208"/>
      <c r="PDO272" s="208"/>
      <c r="PDP272" s="208"/>
      <c r="PDQ272" s="208"/>
      <c r="PDR272" s="208"/>
      <c r="PDS272" s="208"/>
      <c r="PDT272" s="208"/>
      <c r="PDU272" s="208"/>
      <c r="PDV272" s="208"/>
      <c r="PDW272" s="208"/>
      <c r="PDX272" s="208"/>
      <c r="PDY272" s="208"/>
      <c r="PDZ272" s="208"/>
      <c r="PEA272" s="208"/>
      <c r="PEB272" s="208"/>
      <c r="PEC272" s="208"/>
      <c r="PED272" s="208"/>
      <c r="PEE272" s="208"/>
      <c r="PEF272" s="208"/>
      <c r="PEG272" s="208"/>
      <c r="PEH272" s="208"/>
      <c r="PEI272" s="208"/>
      <c r="PEJ272" s="208"/>
      <c r="PEK272" s="208"/>
      <c r="PEL272" s="208"/>
      <c r="PEM272" s="208"/>
      <c r="PEN272" s="208"/>
      <c r="PEO272" s="208"/>
      <c r="PEP272" s="208"/>
      <c r="PEQ272" s="208"/>
      <c r="PER272" s="208"/>
      <c r="PES272" s="208"/>
      <c r="PET272" s="208"/>
      <c r="PEU272" s="208"/>
      <c r="PEV272" s="208"/>
      <c r="PEW272" s="208"/>
      <c r="PEX272" s="208"/>
      <c r="PEY272" s="208"/>
      <c r="PEZ272" s="208"/>
      <c r="PFA272" s="208"/>
      <c r="PFB272" s="208"/>
      <c r="PFC272" s="208"/>
      <c r="PFD272" s="208"/>
      <c r="PFE272" s="208"/>
      <c r="PFF272" s="208"/>
      <c r="PFG272" s="208"/>
      <c r="PFH272" s="208"/>
      <c r="PFI272" s="208"/>
      <c r="PFJ272" s="208"/>
      <c r="PFK272" s="208"/>
      <c r="PFL272" s="208"/>
      <c r="PFM272" s="208"/>
      <c r="PFN272" s="208"/>
      <c r="PFO272" s="208"/>
      <c r="PFP272" s="208"/>
      <c r="PFQ272" s="208"/>
      <c r="PFR272" s="208"/>
      <c r="PFS272" s="208"/>
      <c r="PFT272" s="208"/>
      <c r="PFU272" s="208"/>
      <c r="PFV272" s="208"/>
      <c r="PFW272" s="208"/>
      <c r="PFX272" s="208"/>
      <c r="PFY272" s="208"/>
      <c r="PFZ272" s="208"/>
      <c r="PGA272" s="208"/>
      <c r="PGB272" s="208"/>
      <c r="PGC272" s="208"/>
      <c r="PGD272" s="208"/>
      <c r="PGE272" s="208"/>
      <c r="PGF272" s="208"/>
      <c r="PGG272" s="208"/>
      <c r="PGH272" s="208"/>
      <c r="PGI272" s="208"/>
      <c r="PGJ272" s="208"/>
      <c r="PGK272" s="208"/>
      <c r="PGL272" s="208"/>
      <c r="PGM272" s="208"/>
      <c r="PGN272" s="208"/>
      <c r="PGO272" s="208"/>
      <c r="PGP272" s="208"/>
      <c r="PGQ272" s="208"/>
      <c r="PGR272" s="208"/>
      <c r="PGS272" s="208"/>
      <c r="PGT272" s="208"/>
      <c r="PGU272" s="208"/>
      <c r="PGV272" s="208"/>
      <c r="PGW272" s="208"/>
      <c r="PGX272" s="208"/>
      <c r="PGY272" s="208"/>
      <c r="PGZ272" s="208"/>
      <c r="PHA272" s="208"/>
      <c r="PHB272" s="208"/>
      <c r="PHC272" s="208"/>
      <c r="PHD272" s="208"/>
      <c r="PHE272" s="208"/>
      <c r="PHF272" s="208"/>
      <c r="PHG272" s="208"/>
      <c r="PHH272" s="208"/>
      <c r="PHI272" s="208"/>
      <c r="PHJ272" s="208"/>
      <c r="PHK272" s="208"/>
      <c r="PHL272" s="208"/>
      <c r="PHM272" s="208"/>
      <c r="PHN272" s="208"/>
      <c r="PHO272" s="208"/>
      <c r="PHP272" s="208"/>
      <c r="PHQ272" s="208"/>
      <c r="PHR272" s="208"/>
      <c r="PHS272" s="208"/>
      <c r="PHT272" s="208"/>
      <c r="PHU272" s="208"/>
      <c r="PHV272" s="208"/>
      <c r="PHW272" s="208"/>
      <c r="PHX272" s="208"/>
      <c r="PHY272" s="208"/>
      <c r="PHZ272" s="208"/>
      <c r="PIA272" s="208"/>
      <c r="PIB272" s="208"/>
      <c r="PIC272" s="208"/>
      <c r="PID272" s="208"/>
      <c r="PIE272" s="208"/>
      <c r="PIF272" s="208"/>
      <c r="PIG272" s="208"/>
      <c r="PIH272" s="208"/>
      <c r="PII272" s="208"/>
      <c r="PIJ272" s="208"/>
      <c r="PIK272" s="208"/>
      <c r="PIL272" s="208"/>
      <c r="PIM272" s="208"/>
      <c r="PIN272" s="208"/>
      <c r="PIO272" s="208"/>
      <c r="PIP272" s="208"/>
      <c r="PIQ272" s="208"/>
      <c r="PIR272" s="208"/>
      <c r="PIS272" s="208"/>
      <c r="PIT272" s="208"/>
      <c r="PIU272" s="208"/>
      <c r="PIV272" s="208"/>
      <c r="PIW272" s="208"/>
      <c r="PIX272" s="208"/>
      <c r="PIY272" s="208"/>
      <c r="PIZ272" s="208"/>
      <c r="PJA272" s="208"/>
      <c r="PJB272" s="208"/>
      <c r="PJC272" s="208"/>
      <c r="PJD272" s="208"/>
      <c r="PJE272" s="208"/>
      <c r="PJF272" s="208"/>
      <c r="PJG272" s="208"/>
      <c r="PJH272" s="208"/>
      <c r="PJI272" s="208"/>
      <c r="PJJ272" s="208"/>
      <c r="PJK272" s="208"/>
      <c r="PJL272" s="208"/>
      <c r="PJM272" s="208"/>
      <c r="PJN272" s="208"/>
      <c r="PJO272" s="208"/>
      <c r="PJP272" s="208"/>
      <c r="PJQ272" s="208"/>
      <c r="PJR272" s="208"/>
      <c r="PJS272" s="208"/>
      <c r="PJT272" s="208"/>
      <c r="PJU272" s="208"/>
      <c r="PJV272" s="208"/>
      <c r="PJW272" s="208"/>
      <c r="PJX272" s="208"/>
      <c r="PJY272" s="208"/>
      <c r="PJZ272" s="208"/>
      <c r="PKA272" s="208"/>
      <c r="PKB272" s="208"/>
      <c r="PKC272" s="208"/>
      <c r="PKD272" s="208"/>
      <c r="PKE272" s="208"/>
      <c r="PKF272" s="208"/>
      <c r="PKG272" s="208"/>
      <c r="PKH272" s="208"/>
      <c r="PKI272" s="208"/>
      <c r="PKJ272" s="208"/>
      <c r="PKK272" s="208"/>
      <c r="PKL272" s="208"/>
      <c r="PKM272" s="208"/>
      <c r="PKN272" s="208"/>
      <c r="PKO272" s="208"/>
      <c r="PKP272" s="208"/>
      <c r="PKQ272" s="208"/>
      <c r="PKR272" s="208"/>
      <c r="PKS272" s="208"/>
      <c r="PKT272" s="208"/>
      <c r="PKU272" s="208"/>
      <c r="PKV272" s="208"/>
      <c r="PKW272" s="208"/>
      <c r="PKX272" s="208"/>
      <c r="PKY272" s="208"/>
      <c r="PKZ272" s="208"/>
      <c r="PLA272" s="208"/>
      <c r="PLB272" s="208"/>
      <c r="PLC272" s="208"/>
      <c r="PLD272" s="208"/>
      <c r="PLE272" s="208"/>
      <c r="PLF272" s="208"/>
      <c r="PLG272" s="208"/>
      <c r="PLH272" s="208"/>
      <c r="PLI272" s="208"/>
      <c r="PLJ272" s="208"/>
      <c r="PLK272" s="208"/>
      <c r="PLL272" s="208"/>
      <c r="PLM272" s="208"/>
      <c r="PLN272" s="208"/>
      <c r="PLO272" s="208"/>
      <c r="PLP272" s="208"/>
      <c r="PLQ272" s="208"/>
      <c r="PLR272" s="208"/>
      <c r="PLS272" s="208"/>
      <c r="PLT272" s="208"/>
      <c r="PLU272" s="208"/>
      <c r="PLV272" s="208"/>
      <c r="PLW272" s="208"/>
      <c r="PLX272" s="208"/>
      <c r="PLY272" s="208"/>
      <c r="PLZ272" s="208"/>
      <c r="PMA272" s="208"/>
      <c r="PMB272" s="208"/>
      <c r="PMC272" s="208"/>
      <c r="PMD272" s="208"/>
      <c r="PME272" s="208"/>
      <c r="PMF272" s="208"/>
      <c r="PMG272" s="208"/>
      <c r="PMH272" s="208"/>
      <c r="PMI272" s="208"/>
      <c r="PMJ272" s="208"/>
      <c r="PMK272" s="208"/>
      <c r="PML272" s="208"/>
      <c r="PMM272" s="208"/>
      <c r="PMN272" s="208"/>
      <c r="PMO272" s="208"/>
      <c r="PMP272" s="208"/>
      <c r="PMQ272" s="208"/>
      <c r="PMR272" s="208"/>
      <c r="PMS272" s="208"/>
      <c r="PMT272" s="208"/>
      <c r="PMU272" s="208"/>
      <c r="PMV272" s="208"/>
      <c r="PMW272" s="208"/>
      <c r="PMX272" s="208"/>
      <c r="PMY272" s="208"/>
      <c r="PMZ272" s="208"/>
      <c r="PNA272" s="208"/>
      <c r="PNB272" s="208"/>
      <c r="PNC272" s="208"/>
      <c r="PND272" s="208"/>
      <c r="PNE272" s="208"/>
      <c r="PNF272" s="208"/>
      <c r="PNG272" s="208"/>
      <c r="PNH272" s="208"/>
      <c r="PNI272" s="208"/>
      <c r="PNJ272" s="208"/>
      <c r="PNK272" s="208"/>
      <c r="PNL272" s="208"/>
      <c r="PNM272" s="208"/>
      <c r="PNN272" s="208"/>
      <c r="PNO272" s="208"/>
      <c r="PNP272" s="208"/>
      <c r="PNQ272" s="208"/>
      <c r="PNR272" s="208"/>
      <c r="PNS272" s="208"/>
      <c r="PNT272" s="208"/>
      <c r="PNU272" s="208"/>
      <c r="PNV272" s="208"/>
      <c r="PNW272" s="208"/>
      <c r="PNX272" s="208"/>
      <c r="PNY272" s="208"/>
      <c r="PNZ272" s="208"/>
      <c r="POA272" s="208"/>
      <c r="POB272" s="208"/>
      <c r="POC272" s="208"/>
      <c r="POD272" s="208"/>
      <c r="POE272" s="208"/>
      <c r="POF272" s="208"/>
      <c r="POG272" s="208"/>
      <c r="POH272" s="208"/>
      <c r="POI272" s="208"/>
      <c r="POJ272" s="208"/>
      <c r="POK272" s="208"/>
      <c r="POL272" s="208"/>
      <c r="POM272" s="208"/>
      <c r="PON272" s="208"/>
      <c r="POO272" s="208"/>
      <c r="POP272" s="208"/>
      <c r="POQ272" s="208"/>
      <c r="POR272" s="208"/>
      <c r="POS272" s="208"/>
      <c r="POT272" s="208"/>
      <c r="POU272" s="208"/>
      <c r="POV272" s="208"/>
      <c r="POW272" s="208"/>
      <c r="POX272" s="208"/>
      <c r="POY272" s="208"/>
      <c r="POZ272" s="208"/>
      <c r="PPA272" s="208"/>
      <c r="PPB272" s="208"/>
      <c r="PPC272" s="208"/>
      <c r="PPD272" s="208"/>
      <c r="PPE272" s="208"/>
      <c r="PPF272" s="208"/>
      <c r="PPG272" s="208"/>
      <c r="PPH272" s="208"/>
      <c r="PPI272" s="208"/>
      <c r="PPJ272" s="208"/>
      <c r="PPK272" s="208"/>
      <c r="PPL272" s="208"/>
      <c r="PPM272" s="208"/>
      <c r="PPN272" s="208"/>
      <c r="PPO272" s="208"/>
      <c r="PPP272" s="208"/>
      <c r="PPQ272" s="208"/>
      <c r="PPR272" s="208"/>
      <c r="PPS272" s="208"/>
      <c r="PPT272" s="208"/>
      <c r="PPU272" s="208"/>
      <c r="PPV272" s="208"/>
      <c r="PPW272" s="208"/>
      <c r="PPX272" s="208"/>
      <c r="PPY272" s="208"/>
      <c r="PPZ272" s="208"/>
      <c r="PQA272" s="208"/>
      <c r="PQB272" s="208"/>
      <c r="PQC272" s="208"/>
      <c r="PQD272" s="208"/>
      <c r="PQE272" s="208"/>
      <c r="PQF272" s="208"/>
      <c r="PQG272" s="208"/>
      <c r="PQH272" s="208"/>
      <c r="PQI272" s="208"/>
      <c r="PQJ272" s="208"/>
      <c r="PQK272" s="208"/>
      <c r="PQL272" s="208"/>
      <c r="PQM272" s="208"/>
      <c r="PQN272" s="208"/>
      <c r="PQO272" s="208"/>
      <c r="PQP272" s="208"/>
      <c r="PQQ272" s="208"/>
      <c r="PQR272" s="208"/>
      <c r="PQS272" s="208"/>
      <c r="PQT272" s="208"/>
      <c r="PQU272" s="208"/>
      <c r="PQV272" s="208"/>
      <c r="PQW272" s="208"/>
      <c r="PQX272" s="208"/>
      <c r="PQY272" s="208"/>
      <c r="PQZ272" s="208"/>
      <c r="PRA272" s="208"/>
      <c r="PRB272" s="208"/>
      <c r="PRC272" s="208"/>
      <c r="PRD272" s="208"/>
      <c r="PRE272" s="208"/>
      <c r="PRF272" s="208"/>
      <c r="PRG272" s="208"/>
      <c r="PRH272" s="208"/>
      <c r="PRI272" s="208"/>
      <c r="PRJ272" s="208"/>
      <c r="PRK272" s="208"/>
      <c r="PRL272" s="208"/>
      <c r="PRM272" s="208"/>
      <c r="PRN272" s="208"/>
      <c r="PRO272" s="208"/>
      <c r="PRP272" s="208"/>
      <c r="PRQ272" s="208"/>
      <c r="PRR272" s="208"/>
      <c r="PRS272" s="208"/>
      <c r="PRT272" s="208"/>
      <c r="PRU272" s="208"/>
      <c r="PRV272" s="208"/>
      <c r="PRW272" s="208"/>
      <c r="PRX272" s="208"/>
      <c r="PRY272" s="208"/>
      <c r="PRZ272" s="208"/>
      <c r="PSA272" s="208"/>
      <c r="PSB272" s="208"/>
      <c r="PSC272" s="208"/>
      <c r="PSD272" s="208"/>
      <c r="PSE272" s="208"/>
      <c r="PSF272" s="208"/>
      <c r="PSG272" s="208"/>
      <c r="PSH272" s="208"/>
      <c r="PSI272" s="208"/>
      <c r="PSJ272" s="208"/>
      <c r="PSK272" s="208"/>
      <c r="PSL272" s="208"/>
      <c r="PSM272" s="208"/>
      <c r="PSN272" s="208"/>
      <c r="PSO272" s="208"/>
      <c r="PSP272" s="208"/>
      <c r="PSQ272" s="208"/>
      <c r="PSR272" s="208"/>
      <c r="PSS272" s="208"/>
      <c r="PST272" s="208"/>
      <c r="PSU272" s="208"/>
      <c r="PSV272" s="208"/>
      <c r="PSW272" s="208"/>
      <c r="PSX272" s="208"/>
      <c r="PSY272" s="208"/>
      <c r="PSZ272" s="208"/>
      <c r="PTA272" s="208"/>
      <c r="PTB272" s="208"/>
      <c r="PTC272" s="208"/>
      <c r="PTD272" s="208"/>
      <c r="PTE272" s="208"/>
      <c r="PTF272" s="208"/>
      <c r="PTG272" s="208"/>
      <c r="PTH272" s="208"/>
      <c r="PTI272" s="208"/>
      <c r="PTJ272" s="208"/>
      <c r="PTK272" s="208"/>
      <c r="PTL272" s="208"/>
      <c r="PTM272" s="208"/>
      <c r="PTN272" s="208"/>
      <c r="PTO272" s="208"/>
      <c r="PTP272" s="208"/>
      <c r="PTQ272" s="208"/>
      <c r="PTR272" s="208"/>
      <c r="PTS272" s="208"/>
      <c r="PTT272" s="208"/>
      <c r="PTU272" s="208"/>
      <c r="PTV272" s="208"/>
      <c r="PTW272" s="208"/>
      <c r="PTX272" s="208"/>
      <c r="PTY272" s="208"/>
      <c r="PTZ272" s="208"/>
      <c r="PUA272" s="208"/>
      <c r="PUB272" s="208"/>
      <c r="PUC272" s="208"/>
      <c r="PUD272" s="208"/>
      <c r="PUE272" s="208"/>
      <c r="PUF272" s="208"/>
      <c r="PUG272" s="208"/>
      <c r="PUH272" s="208"/>
      <c r="PUI272" s="208"/>
      <c r="PUJ272" s="208"/>
      <c r="PUK272" s="208"/>
      <c r="PUL272" s="208"/>
      <c r="PUM272" s="208"/>
      <c r="PUN272" s="208"/>
      <c r="PUO272" s="208"/>
      <c r="PUP272" s="208"/>
      <c r="PUQ272" s="208"/>
      <c r="PUR272" s="208"/>
      <c r="PUS272" s="208"/>
      <c r="PUT272" s="208"/>
      <c r="PUU272" s="208"/>
      <c r="PUV272" s="208"/>
      <c r="PUW272" s="208"/>
      <c r="PUX272" s="208"/>
      <c r="PUY272" s="208"/>
      <c r="PUZ272" s="208"/>
      <c r="PVA272" s="208"/>
      <c r="PVB272" s="208"/>
      <c r="PVC272" s="208"/>
      <c r="PVD272" s="208"/>
      <c r="PVE272" s="208"/>
      <c r="PVF272" s="208"/>
      <c r="PVG272" s="208"/>
      <c r="PVH272" s="208"/>
      <c r="PVI272" s="208"/>
      <c r="PVJ272" s="208"/>
      <c r="PVK272" s="208"/>
      <c r="PVL272" s="208"/>
      <c r="PVM272" s="208"/>
      <c r="PVN272" s="208"/>
      <c r="PVO272" s="208"/>
      <c r="PVP272" s="208"/>
      <c r="PVQ272" s="208"/>
      <c r="PVR272" s="208"/>
      <c r="PVS272" s="208"/>
      <c r="PVT272" s="208"/>
      <c r="PVU272" s="208"/>
      <c r="PVV272" s="208"/>
      <c r="PVW272" s="208"/>
      <c r="PVX272" s="208"/>
      <c r="PVY272" s="208"/>
      <c r="PVZ272" s="208"/>
      <c r="PWA272" s="208"/>
      <c r="PWB272" s="208"/>
      <c r="PWC272" s="208"/>
      <c r="PWD272" s="208"/>
      <c r="PWE272" s="208"/>
      <c r="PWF272" s="208"/>
      <c r="PWG272" s="208"/>
      <c r="PWH272" s="208"/>
      <c r="PWI272" s="208"/>
      <c r="PWJ272" s="208"/>
      <c r="PWK272" s="208"/>
      <c r="PWL272" s="208"/>
      <c r="PWM272" s="208"/>
      <c r="PWN272" s="208"/>
      <c r="PWO272" s="208"/>
      <c r="PWP272" s="208"/>
      <c r="PWQ272" s="208"/>
      <c r="PWR272" s="208"/>
      <c r="PWS272" s="208"/>
      <c r="PWT272" s="208"/>
      <c r="PWU272" s="208"/>
      <c r="PWV272" s="208"/>
      <c r="PWW272" s="208"/>
      <c r="PWX272" s="208"/>
      <c r="PWY272" s="208"/>
      <c r="PWZ272" s="208"/>
      <c r="PXA272" s="208"/>
      <c r="PXB272" s="208"/>
      <c r="PXC272" s="208"/>
      <c r="PXD272" s="208"/>
      <c r="PXE272" s="208"/>
      <c r="PXF272" s="208"/>
      <c r="PXG272" s="208"/>
      <c r="PXH272" s="208"/>
      <c r="PXI272" s="208"/>
      <c r="PXJ272" s="208"/>
      <c r="PXK272" s="208"/>
      <c r="PXL272" s="208"/>
      <c r="PXM272" s="208"/>
      <c r="PXN272" s="208"/>
      <c r="PXO272" s="208"/>
      <c r="PXP272" s="208"/>
      <c r="PXQ272" s="208"/>
      <c r="PXR272" s="208"/>
      <c r="PXS272" s="208"/>
      <c r="PXT272" s="208"/>
      <c r="PXU272" s="208"/>
      <c r="PXV272" s="208"/>
      <c r="PXW272" s="208"/>
      <c r="PXX272" s="208"/>
      <c r="PXY272" s="208"/>
      <c r="PXZ272" s="208"/>
      <c r="PYA272" s="208"/>
      <c r="PYB272" s="208"/>
      <c r="PYC272" s="208"/>
      <c r="PYD272" s="208"/>
      <c r="PYE272" s="208"/>
      <c r="PYF272" s="208"/>
      <c r="PYG272" s="208"/>
      <c r="PYH272" s="208"/>
      <c r="PYI272" s="208"/>
      <c r="PYJ272" s="208"/>
      <c r="PYK272" s="208"/>
      <c r="PYL272" s="208"/>
      <c r="PYM272" s="208"/>
      <c r="PYN272" s="208"/>
      <c r="PYO272" s="208"/>
      <c r="PYP272" s="208"/>
      <c r="PYQ272" s="208"/>
      <c r="PYR272" s="208"/>
      <c r="PYS272" s="208"/>
      <c r="PYT272" s="208"/>
      <c r="PYU272" s="208"/>
      <c r="PYV272" s="208"/>
      <c r="PYW272" s="208"/>
      <c r="PYX272" s="208"/>
      <c r="PYY272" s="208"/>
      <c r="PYZ272" s="208"/>
      <c r="PZA272" s="208"/>
      <c r="PZB272" s="208"/>
      <c r="PZC272" s="208"/>
      <c r="PZD272" s="208"/>
      <c r="PZE272" s="208"/>
      <c r="PZF272" s="208"/>
      <c r="PZG272" s="208"/>
      <c r="PZH272" s="208"/>
      <c r="PZI272" s="208"/>
      <c r="PZJ272" s="208"/>
      <c r="PZK272" s="208"/>
      <c r="PZL272" s="208"/>
      <c r="PZM272" s="208"/>
      <c r="PZN272" s="208"/>
      <c r="PZO272" s="208"/>
      <c r="PZP272" s="208"/>
      <c r="PZQ272" s="208"/>
      <c r="PZR272" s="208"/>
      <c r="PZS272" s="208"/>
      <c r="PZT272" s="208"/>
      <c r="PZU272" s="208"/>
      <c r="PZV272" s="208"/>
      <c r="PZW272" s="208"/>
      <c r="PZX272" s="208"/>
      <c r="PZY272" s="208"/>
      <c r="PZZ272" s="208"/>
      <c r="QAA272" s="208"/>
      <c r="QAB272" s="208"/>
      <c r="QAC272" s="208"/>
      <c r="QAD272" s="208"/>
      <c r="QAE272" s="208"/>
      <c r="QAF272" s="208"/>
      <c r="QAG272" s="208"/>
      <c r="QAH272" s="208"/>
      <c r="QAI272" s="208"/>
      <c r="QAJ272" s="208"/>
      <c r="QAK272" s="208"/>
      <c r="QAL272" s="208"/>
      <c r="QAM272" s="208"/>
      <c r="QAN272" s="208"/>
      <c r="QAO272" s="208"/>
      <c r="QAP272" s="208"/>
      <c r="QAQ272" s="208"/>
      <c r="QAR272" s="208"/>
      <c r="QAS272" s="208"/>
      <c r="QAT272" s="208"/>
      <c r="QAU272" s="208"/>
      <c r="QAV272" s="208"/>
      <c r="QAW272" s="208"/>
      <c r="QAX272" s="208"/>
      <c r="QAY272" s="208"/>
      <c r="QAZ272" s="208"/>
      <c r="QBA272" s="208"/>
      <c r="QBB272" s="208"/>
      <c r="QBC272" s="208"/>
      <c r="QBD272" s="208"/>
      <c r="QBE272" s="208"/>
      <c r="QBF272" s="208"/>
      <c r="QBG272" s="208"/>
      <c r="QBH272" s="208"/>
      <c r="QBI272" s="208"/>
      <c r="QBJ272" s="208"/>
      <c r="QBK272" s="208"/>
      <c r="QBL272" s="208"/>
      <c r="QBM272" s="208"/>
      <c r="QBN272" s="208"/>
      <c r="QBO272" s="208"/>
      <c r="QBP272" s="208"/>
      <c r="QBQ272" s="208"/>
      <c r="QBR272" s="208"/>
      <c r="QBS272" s="208"/>
      <c r="QBT272" s="208"/>
      <c r="QBU272" s="208"/>
      <c r="QBV272" s="208"/>
      <c r="QBW272" s="208"/>
      <c r="QBX272" s="208"/>
      <c r="QBY272" s="208"/>
      <c r="QBZ272" s="208"/>
      <c r="QCA272" s="208"/>
      <c r="QCB272" s="208"/>
      <c r="QCC272" s="208"/>
      <c r="QCD272" s="208"/>
      <c r="QCE272" s="208"/>
      <c r="QCF272" s="208"/>
      <c r="QCG272" s="208"/>
      <c r="QCH272" s="208"/>
      <c r="QCI272" s="208"/>
      <c r="QCJ272" s="208"/>
      <c r="QCK272" s="208"/>
      <c r="QCL272" s="208"/>
      <c r="QCM272" s="208"/>
      <c r="QCN272" s="208"/>
      <c r="QCO272" s="208"/>
      <c r="QCP272" s="208"/>
      <c r="QCQ272" s="208"/>
      <c r="QCR272" s="208"/>
      <c r="QCS272" s="208"/>
      <c r="QCT272" s="208"/>
      <c r="QCU272" s="208"/>
      <c r="QCV272" s="208"/>
      <c r="QCW272" s="208"/>
      <c r="QCX272" s="208"/>
      <c r="QCY272" s="208"/>
      <c r="QCZ272" s="208"/>
      <c r="QDA272" s="208"/>
      <c r="QDB272" s="208"/>
      <c r="QDC272" s="208"/>
      <c r="QDD272" s="208"/>
      <c r="QDE272" s="208"/>
      <c r="QDF272" s="208"/>
      <c r="QDG272" s="208"/>
      <c r="QDH272" s="208"/>
      <c r="QDI272" s="208"/>
      <c r="QDJ272" s="208"/>
      <c r="QDK272" s="208"/>
      <c r="QDL272" s="208"/>
      <c r="QDM272" s="208"/>
      <c r="QDN272" s="208"/>
      <c r="QDO272" s="208"/>
      <c r="QDP272" s="208"/>
      <c r="QDQ272" s="208"/>
      <c r="QDR272" s="208"/>
      <c r="QDS272" s="208"/>
      <c r="QDT272" s="208"/>
      <c r="QDU272" s="208"/>
      <c r="QDV272" s="208"/>
      <c r="QDW272" s="208"/>
      <c r="QDX272" s="208"/>
      <c r="QDY272" s="208"/>
      <c r="QDZ272" s="208"/>
      <c r="QEA272" s="208"/>
      <c r="QEB272" s="208"/>
      <c r="QEC272" s="208"/>
      <c r="QED272" s="208"/>
      <c r="QEE272" s="208"/>
      <c r="QEF272" s="208"/>
      <c r="QEG272" s="208"/>
      <c r="QEH272" s="208"/>
      <c r="QEI272" s="208"/>
      <c r="QEJ272" s="208"/>
      <c r="QEK272" s="208"/>
      <c r="QEL272" s="208"/>
      <c r="QEM272" s="208"/>
      <c r="QEN272" s="208"/>
      <c r="QEO272" s="208"/>
      <c r="QEP272" s="208"/>
      <c r="QEQ272" s="208"/>
      <c r="QER272" s="208"/>
      <c r="QES272" s="208"/>
      <c r="QET272" s="208"/>
      <c r="QEU272" s="208"/>
      <c r="QEV272" s="208"/>
      <c r="QEW272" s="208"/>
      <c r="QEX272" s="208"/>
      <c r="QEY272" s="208"/>
      <c r="QEZ272" s="208"/>
      <c r="QFA272" s="208"/>
      <c r="QFB272" s="208"/>
      <c r="QFC272" s="208"/>
      <c r="QFD272" s="208"/>
      <c r="QFE272" s="208"/>
      <c r="QFF272" s="208"/>
      <c r="QFG272" s="208"/>
      <c r="QFH272" s="208"/>
      <c r="QFI272" s="208"/>
      <c r="QFJ272" s="208"/>
      <c r="QFK272" s="208"/>
      <c r="QFL272" s="208"/>
      <c r="QFM272" s="208"/>
      <c r="QFN272" s="208"/>
      <c r="QFO272" s="208"/>
      <c r="QFP272" s="208"/>
      <c r="QFQ272" s="208"/>
      <c r="QFR272" s="208"/>
      <c r="QFS272" s="208"/>
      <c r="QFT272" s="208"/>
      <c r="QFU272" s="208"/>
      <c r="QFV272" s="208"/>
      <c r="QFW272" s="208"/>
      <c r="QFX272" s="208"/>
      <c r="QFY272" s="208"/>
      <c r="QFZ272" s="208"/>
      <c r="QGA272" s="208"/>
      <c r="QGB272" s="208"/>
      <c r="QGC272" s="208"/>
      <c r="QGD272" s="208"/>
      <c r="QGE272" s="208"/>
      <c r="QGF272" s="208"/>
      <c r="QGG272" s="208"/>
      <c r="QGH272" s="208"/>
      <c r="QGI272" s="208"/>
      <c r="QGJ272" s="208"/>
      <c r="QGK272" s="208"/>
      <c r="QGL272" s="208"/>
      <c r="QGM272" s="208"/>
      <c r="QGN272" s="208"/>
      <c r="QGO272" s="208"/>
      <c r="QGP272" s="208"/>
      <c r="QGQ272" s="208"/>
      <c r="QGR272" s="208"/>
      <c r="QGS272" s="208"/>
      <c r="QGT272" s="208"/>
      <c r="QGU272" s="208"/>
      <c r="QGV272" s="208"/>
      <c r="QGW272" s="208"/>
      <c r="QGX272" s="208"/>
      <c r="QGY272" s="208"/>
      <c r="QGZ272" s="208"/>
      <c r="QHA272" s="208"/>
      <c r="QHB272" s="208"/>
      <c r="QHC272" s="208"/>
      <c r="QHD272" s="208"/>
      <c r="QHE272" s="208"/>
      <c r="QHF272" s="208"/>
      <c r="QHG272" s="208"/>
      <c r="QHH272" s="208"/>
      <c r="QHI272" s="208"/>
      <c r="QHJ272" s="208"/>
      <c r="QHK272" s="208"/>
      <c r="QHL272" s="208"/>
      <c r="QHM272" s="208"/>
      <c r="QHN272" s="208"/>
      <c r="QHO272" s="208"/>
      <c r="QHP272" s="208"/>
      <c r="QHQ272" s="208"/>
      <c r="QHR272" s="208"/>
      <c r="QHS272" s="208"/>
      <c r="QHT272" s="208"/>
      <c r="QHU272" s="208"/>
      <c r="QHV272" s="208"/>
      <c r="QHW272" s="208"/>
      <c r="QHX272" s="208"/>
      <c r="QHY272" s="208"/>
      <c r="QHZ272" s="208"/>
      <c r="QIA272" s="208"/>
      <c r="QIB272" s="208"/>
      <c r="QIC272" s="208"/>
      <c r="QID272" s="208"/>
      <c r="QIE272" s="208"/>
      <c r="QIF272" s="208"/>
      <c r="QIG272" s="208"/>
      <c r="QIH272" s="208"/>
      <c r="QII272" s="208"/>
      <c r="QIJ272" s="208"/>
      <c r="QIK272" s="208"/>
      <c r="QIL272" s="208"/>
      <c r="QIM272" s="208"/>
      <c r="QIN272" s="208"/>
      <c r="QIO272" s="208"/>
      <c r="QIP272" s="208"/>
      <c r="QIQ272" s="208"/>
      <c r="QIR272" s="208"/>
      <c r="QIS272" s="208"/>
      <c r="QIT272" s="208"/>
      <c r="QIU272" s="208"/>
      <c r="QIV272" s="208"/>
      <c r="QIW272" s="208"/>
      <c r="QIX272" s="208"/>
      <c r="QIY272" s="208"/>
      <c r="QIZ272" s="208"/>
      <c r="QJA272" s="208"/>
      <c r="QJB272" s="208"/>
      <c r="QJC272" s="208"/>
      <c r="QJD272" s="208"/>
      <c r="QJE272" s="208"/>
      <c r="QJF272" s="208"/>
      <c r="QJG272" s="208"/>
      <c r="QJH272" s="208"/>
      <c r="QJI272" s="208"/>
      <c r="QJJ272" s="208"/>
      <c r="QJK272" s="208"/>
      <c r="QJL272" s="208"/>
      <c r="QJM272" s="208"/>
      <c r="QJN272" s="208"/>
      <c r="QJO272" s="208"/>
      <c r="QJP272" s="208"/>
      <c r="QJQ272" s="208"/>
      <c r="QJR272" s="208"/>
      <c r="QJS272" s="208"/>
      <c r="QJT272" s="208"/>
      <c r="QJU272" s="208"/>
      <c r="QJV272" s="208"/>
      <c r="QJW272" s="208"/>
      <c r="QJX272" s="208"/>
      <c r="QJY272" s="208"/>
      <c r="QJZ272" s="208"/>
      <c r="QKA272" s="208"/>
      <c r="QKB272" s="208"/>
      <c r="QKC272" s="208"/>
      <c r="QKD272" s="208"/>
      <c r="QKE272" s="208"/>
      <c r="QKF272" s="208"/>
      <c r="QKG272" s="208"/>
      <c r="QKH272" s="208"/>
      <c r="QKI272" s="208"/>
      <c r="QKJ272" s="208"/>
      <c r="QKK272" s="208"/>
      <c r="QKL272" s="208"/>
      <c r="QKM272" s="208"/>
      <c r="QKN272" s="208"/>
      <c r="QKO272" s="208"/>
      <c r="QKP272" s="208"/>
      <c r="QKQ272" s="208"/>
      <c r="QKR272" s="208"/>
      <c r="QKS272" s="208"/>
      <c r="QKT272" s="208"/>
      <c r="QKU272" s="208"/>
      <c r="QKV272" s="208"/>
      <c r="QKW272" s="208"/>
      <c r="QKX272" s="208"/>
      <c r="QKY272" s="208"/>
      <c r="QKZ272" s="208"/>
      <c r="QLA272" s="208"/>
      <c r="QLB272" s="208"/>
      <c r="QLC272" s="208"/>
      <c r="QLD272" s="208"/>
      <c r="QLE272" s="208"/>
      <c r="QLF272" s="208"/>
      <c r="QLG272" s="208"/>
      <c r="QLH272" s="208"/>
      <c r="QLI272" s="208"/>
      <c r="QLJ272" s="208"/>
      <c r="QLK272" s="208"/>
      <c r="QLL272" s="208"/>
      <c r="QLM272" s="208"/>
      <c r="QLN272" s="208"/>
      <c r="QLO272" s="208"/>
      <c r="QLP272" s="208"/>
      <c r="QLQ272" s="208"/>
      <c r="QLR272" s="208"/>
      <c r="QLS272" s="208"/>
      <c r="QLT272" s="208"/>
      <c r="QLU272" s="208"/>
      <c r="QLV272" s="208"/>
      <c r="QLW272" s="208"/>
      <c r="QLX272" s="208"/>
      <c r="QLY272" s="208"/>
      <c r="QLZ272" s="208"/>
      <c r="QMA272" s="208"/>
      <c r="QMB272" s="208"/>
      <c r="QMC272" s="208"/>
      <c r="QMD272" s="208"/>
      <c r="QME272" s="208"/>
      <c r="QMF272" s="208"/>
      <c r="QMG272" s="208"/>
      <c r="QMH272" s="208"/>
      <c r="QMI272" s="208"/>
      <c r="QMJ272" s="208"/>
      <c r="QMK272" s="208"/>
      <c r="QML272" s="208"/>
      <c r="QMM272" s="208"/>
      <c r="QMN272" s="208"/>
      <c r="QMO272" s="208"/>
      <c r="QMP272" s="208"/>
      <c r="QMQ272" s="208"/>
      <c r="QMR272" s="208"/>
      <c r="QMS272" s="208"/>
      <c r="QMT272" s="208"/>
      <c r="QMU272" s="208"/>
      <c r="QMV272" s="208"/>
      <c r="QMW272" s="208"/>
      <c r="QMX272" s="208"/>
      <c r="QMY272" s="208"/>
      <c r="QMZ272" s="208"/>
      <c r="QNA272" s="208"/>
      <c r="QNB272" s="208"/>
      <c r="QNC272" s="208"/>
      <c r="QND272" s="208"/>
      <c r="QNE272" s="208"/>
      <c r="QNF272" s="208"/>
      <c r="QNG272" s="208"/>
      <c r="QNH272" s="208"/>
      <c r="QNI272" s="208"/>
      <c r="QNJ272" s="208"/>
      <c r="QNK272" s="208"/>
      <c r="QNL272" s="208"/>
      <c r="QNM272" s="208"/>
      <c r="QNN272" s="208"/>
      <c r="QNO272" s="208"/>
      <c r="QNP272" s="208"/>
      <c r="QNQ272" s="208"/>
      <c r="QNR272" s="208"/>
      <c r="QNS272" s="208"/>
      <c r="QNT272" s="208"/>
      <c r="QNU272" s="208"/>
      <c r="QNV272" s="208"/>
      <c r="QNW272" s="208"/>
      <c r="QNX272" s="208"/>
      <c r="QNY272" s="208"/>
      <c r="QNZ272" s="208"/>
      <c r="QOA272" s="208"/>
      <c r="QOB272" s="208"/>
      <c r="QOC272" s="208"/>
      <c r="QOD272" s="208"/>
      <c r="QOE272" s="208"/>
      <c r="QOF272" s="208"/>
      <c r="QOG272" s="208"/>
      <c r="QOH272" s="208"/>
      <c r="QOI272" s="208"/>
      <c r="QOJ272" s="208"/>
      <c r="QOK272" s="208"/>
      <c r="QOL272" s="208"/>
      <c r="QOM272" s="208"/>
      <c r="QON272" s="208"/>
      <c r="QOO272" s="208"/>
      <c r="QOP272" s="208"/>
      <c r="QOQ272" s="208"/>
      <c r="QOR272" s="208"/>
      <c r="QOS272" s="208"/>
      <c r="QOT272" s="208"/>
      <c r="QOU272" s="208"/>
      <c r="QOV272" s="208"/>
      <c r="QOW272" s="208"/>
      <c r="QOX272" s="208"/>
      <c r="QOY272" s="208"/>
      <c r="QOZ272" s="208"/>
      <c r="QPA272" s="208"/>
      <c r="QPB272" s="208"/>
      <c r="QPC272" s="208"/>
      <c r="QPD272" s="208"/>
      <c r="QPE272" s="208"/>
      <c r="QPF272" s="208"/>
      <c r="QPG272" s="208"/>
      <c r="QPH272" s="208"/>
      <c r="QPI272" s="208"/>
      <c r="QPJ272" s="208"/>
      <c r="QPK272" s="208"/>
      <c r="QPL272" s="208"/>
      <c r="QPM272" s="208"/>
      <c r="QPN272" s="208"/>
      <c r="QPO272" s="208"/>
      <c r="QPP272" s="208"/>
      <c r="QPQ272" s="208"/>
      <c r="QPR272" s="208"/>
      <c r="QPS272" s="208"/>
      <c r="QPT272" s="208"/>
      <c r="QPU272" s="208"/>
      <c r="QPV272" s="208"/>
      <c r="QPW272" s="208"/>
      <c r="QPX272" s="208"/>
      <c r="QPY272" s="208"/>
      <c r="QPZ272" s="208"/>
      <c r="QQA272" s="208"/>
      <c r="QQB272" s="208"/>
      <c r="QQC272" s="208"/>
      <c r="QQD272" s="208"/>
      <c r="QQE272" s="208"/>
      <c r="QQF272" s="208"/>
      <c r="QQG272" s="208"/>
      <c r="QQH272" s="208"/>
      <c r="QQI272" s="208"/>
      <c r="QQJ272" s="208"/>
      <c r="QQK272" s="208"/>
      <c r="QQL272" s="208"/>
      <c r="QQM272" s="208"/>
      <c r="QQN272" s="208"/>
      <c r="QQO272" s="208"/>
      <c r="QQP272" s="208"/>
      <c r="QQQ272" s="208"/>
      <c r="QQR272" s="208"/>
      <c r="QQS272" s="208"/>
      <c r="QQT272" s="208"/>
      <c r="QQU272" s="208"/>
      <c r="QQV272" s="208"/>
      <c r="QQW272" s="208"/>
      <c r="QQX272" s="208"/>
      <c r="QQY272" s="208"/>
      <c r="QQZ272" s="208"/>
      <c r="QRA272" s="208"/>
      <c r="QRB272" s="208"/>
      <c r="QRC272" s="208"/>
      <c r="QRD272" s="208"/>
      <c r="QRE272" s="208"/>
      <c r="QRF272" s="208"/>
      <c r="QRG272" s="208"/>
      <c r="QRH272" s="208"/>
      <c r="QRI272" s="208"/>
      <c r="QRJ272" s="208"/>
      <c r="QRK272" s="208"/>
      <c r="QRL272" s="208"/>
      <c r="QRM272" s="208"/>
      <c r="QRN272" s="208"/>
      <c r="QRO272" s="208"/>
      <c r="QRP272" s="208"/>
      <c r="QRQ272" s="208"/>
      <c r="QRR272" s="208"/>
      <c r="QRS272" s="208"/>
      <c r="QRT272" s="208"/>
      <c r="QRU272" s="208"/>
      <c r="QRV272" s="208"/>
      <c r="QRW272" s="208"/>
      <c r="QRX272" s="208"/>
      <c r="QRY272" s="208"/>
      <c r="QRZ272" s="208"/>
      <c r="QSA272" s="208"/>
      <c r="QSB272" s="208"/>
      <c r="QSC272" s="208"/>
      <c r="QSD272" s="208"/>
      <c r="QSE272" s="208"/>
      <c r="QSF272" s="208"/>
      <c r="QSG272" s="208"/>
      <c r="QSH272" s="208"/>
      <c r="QSI272" s="208"/>
      <c r="QSJ272" s="208"/>
      <c r="QSK272" s="208"/>
      <c r="QSL272" s="208"/>
      <c r="QSM272" s="208"/>
      <c r="QSN272" s="208"/>
      <c r="QSO272" s="208"/>
      <c r="QSP272" s="208"/>
      <c r="QSQ272" s="208"/>
      <c r="QSR272" s="208"/>
      <c r="QSS272" s="208"/>
      <c r="QST272" s="208"/>
      <c r="QSU272" s="208"/>
      <c r="QSV272" s="208"/>
      <c r="QSW272" s="208"/>
      <c r="QSX272" s="208"/>
      <c r="QSY272" s="208"/>
      <c r="QSZ272" s="208"/>
      <c r="QTA272" s="208"/>
      <c r="QTB272" s="208"/>
      <c r="QTC272" s="208"/>
      <c r="QTD272" s="208"/>
      <c r="QTE272" s="208"/>
      <c r="QTF272" s="208"/>
      <c r="QTG272" s="208"/>
      <c r="QTH272" s="208"/>
      <c r="QTI272" s="208"/>
      <c r="QTJ272" s="208"/>
      <c r="QTK272" s="208"/>
      <c r="QTL272" s="208"/>
      <c r="QTM272" s="208"/>
      <c r="QTN272" s="208"/>
      <c r="QTO272" s="208"/>
      <c r="QTP272" s="208"/>
      <c r="QTQ272" s="208"/>
      <c r="QTR272" s="208"/>
      <c r="QTS272" s="208"/>
      <c r="QTT272" s="208"/>
      <c r="QTU272" s="208"/>
      <c r="QTV272" s="208"/>
      <c r="QTW272" s="208"/>
      <c r="QTX272" s="208"/>
      <c r="QTY272" s="208"/>
      <c r="QTZ272" s="208"/>
      <c r="QUA272" s="208"/>
      <c r="QUB272" s="208"/>
      <c r="QUC272" s="208"/>
      <c r="QUD272" s="208"/>
      <c r="QUE272" s="208"/>
      <c r="QUF272" s="208"/>
      <c r="QUG272" s="208"/>
      <c r="QUH272" s="208"/>
      <c r="QUI272" s="208"/>
      <c r="QUJ272" s="208"/>
      <c r="QUK272" s="208"/>
      <c r="QUL272" s="208"/>
      <c r="QUM272" s="208"/>
      <c r="QUN272" s="208"/>
      <c r="QUO272" s="208"/>
      <c r="QUP272" s="208"/>
      <c r="QUQ272" s="208"/>
      <c r="QUR272" s="208"/>
      <c r="QUS272" s="208"/>
      <c r="QUT272" s="208"/>
      <c r="QUU272" s="208"/>
      <c r="QUV272" s="208"/>
      <c r="QUW272" s="208"/>
      <c r="QUX272" s="208"/>
      <c r="QUY272" s="208"/>
      <c r="QUZ272" s="208"/>
      <c r="QVA272" s="208"/>
      <c r="QVB272" s="208"/>
      <c r="QVC272" s="208"/>
      <c r="QVD272" s="208"/>
      <c r="QVE272" s="208"/>
      <c r="QVF272" s="208"/>
      <c r="QVG272" s="208"/>
      <c r="QVH272" s="208"/>
      <c r="QVI272" s="208"/>
      <c r="QVJ272" s="208"/>
      <c r="QVK272" s="208"/>
      <c r="QVL272" s="208"/>
      <c r="QVM272" s="208"/>
      <c r="QVN272" s="208"/>
      <c r="QVO272" s="208"/>
      <c r="QVP272" s="208"/>
      <c r="QVQ272" s="208"/>
      <c r="QVR272" s="208"/>
      <c r="QVS272" s="208"/>
      <c r="QVT272" s="208"/>
      <c r="QVU272" s="208"/>
      <c r="QVV272" s="208"/>
      <c r="QVW272" s="208"/>
      <c r="QVX272" s="208"/>
      <c r="QVY272" s="208"/>
      <c r="QVZ272" s="208"/>
      <c r="QWA272" s="208"/>
      <c r="QWB272" s="208"/>
      <c r="QWC272" s="208"/>
      <c r="QWD272" s="208"/>
      <c r="QWE272" s="208"/>
      <c r="QWF272" s="208"/>
      <c r="QWG272" s="208"/>
      <c r="QWH272" s="208"/>
      <c r="QWI272" s="208"/>
      <c r="QWJ272" s="208"/>
      <c r="QWK272" s="208"/>
      <c r="QWL272" s="208"/>
      <c r="QWM272" s="208"/>
      <c r="QWN272" s="208"/>
      <c r="QWO272" s="208"/>
      <c r="QWP272" s="208"/>
      <c r="QWQ272" s="208"/>
      <c r="QWR272" s="208"/>
      <c r="QWS272" s="208"/>
      <c r="QWT272" s="208"/>
      <c r="QWU272" s="208"/>
      <c r="QWV272" s="208"/>
      <c r="QWW272" s="208"/>
      <c r="QWX272" s="208"/>
      <c r="QWY272" s="208"/>
      <c r="QWZ272" s="208"/>
      <c r="QXA272" s="208"/>
      <c r="QXB272" s="208"/>
      <c r="QXC272" s="208"/>
      <c r="QXD272" s="208"/>
      <c r="QXE272" s="208"/>
      <c r="QXF272" s="208"/>
      <c r="QXG272" s="208"/>
      <c r="QXH272" s="208"/>
      <c r="QXI272" s="208"/>
      <c r="QXJ272" s="208"/>
      <c r="QXK272" s="208"/>
      <c r="QXL272" s="208"/>
      <c r="QXM272" s="208"/>
      <c r="QXN272" s="208"/>
      <c r="QXO272" s="208"/>
      <c r="QXP272" s="208"/>
      <c r="QXQ272" s="208"/>
      <c r="QXR272" s="208"/>
      <c r="QXS272" s="208"/>
      <c r="QXT272" s="208"/>
      <c r="QXU272" s="208"/>
      <c r="QXV272" s="208"/>
      <c r="QXW272" s="208"/>
      <c r="QXX272" s="208"/>
      <c r="QXY272" s="208"/>
      <c r="QXZ272" s="208"/>
      <c r="QYA272" s="208"/>
      <c r="QYB272" s="208"/>
      <c r="QYC272" s="208"/>
      <c r="QYD272" s="208"/>
      <c r="QYE272" s="208"/>
      <c r="QYF272" s="208"/>
      <c r="QYG272" s="208"/>
      <c r="QYH272" s="208"/>
      <c r="QYI272" s="208"/>
      <c r="QYJ272" s="208"/>
      <c r="QYK272" s="208"/>
      <c r="QYL272" s="208"/>
      <c r="QYM272" s="208"/>
      <c r="QYN272" s="208"/>
      <c r="QYO272" s="208"/>
      <c r="QYP272" s="208"/>
      <c r="QYQ272" s="208"/>
      <c r="QYR272" s="208"/>
      <c r="QYS272" s="208"/>
      <c r="QYT272" s="208"/>
      <c r="QYU272" s="208"/>
      <c r="QYV272" s="208"/>
      <c r="QYW272" s="208"/>
      <c r="QYX272" s="208"/>
      <c r="QYY272" s="208"/>
      <c r="QYZ272" s="208"/>
      <c r="QZA272" s="208"/>
      <c r="QZB272" s="208"/>
      <c r="QZC272" s="208"/>
      <c r="QZD272" s="208"/>
      <c r="QZE272" s="208"/>
      <c r="QZF272" s="208"/>
      <c r="QZG272" s="208"/>
      <c r="QZH272" s="208"/>
      <c r="QZI272" s="208"/>
      <c r="QZJ272" s="208"/>
      <c r="QZK272" s="208"/>
      <c r="QZL272" s="208"/>
      <c r="QZM272" s="208"/>
      <c r="QZN272" s="208"/>
      <c r="QZO272" s="208"/>
      <c r="QZP272" s="208"/>
      <c r="QZQ272" s="208"/>
      <c r="QZR272" s="208"/>
      <c r="QZS272" s="208"/>
      <c r="QZT272" s="208"/>
      <c r="QZU272" s="208"/>
      <c r="QZV272" s="208"/>
      <c r="QZW272" s="208"/>
      <c r="QZX272" s="208"/>
      <c r="QZY272" s="208"/>
      <c r="QZZ272" s="208"/>
      <c r="RAA272" s="208"/>
      <c r="RAB272" s="208"/>
      <c r="RAC272" s="208"/>
      <c r="RAD272" s="208"/>
      <c r="RAE272" s="208"/>
      <c r="RAF272" s="208"/>
      <c r="RAG272" s="208"/>
      <c r="RAH272" s="208"/>
      <c r="RAI272" s="208"/>
      <c r="RAJ272" s="208"/>
      <c r="RAK272" s="208"/>
      <c r="RAL272" s="208"/>
      <c r="RAM272" s="208"/>
      <c r="RAN272" s="208"/>
      <c r="RAO272" s="208"/>
      <c r="RAP272" s="208"/>
      <c r="RAQ272" s="208"/>
      <c r="RAR272" s="208"/>
      <c r="RAS272" s="208"/>
      <c r="RAT272" s="208"/>
      <c r="RAU272" s="208"/>
      <c r="RAV272" s="208"/>
      <c r="RAW272" s="208"/>
      <c r="RAX272" s="208"/>
      <c r="RAY272" s="208"/>
      <c r="RAZ272" s="208"/>
      <c r="RBA272" s="208"/>
      <c r="RBB272" s="208"/>
      <c r="RBC272" s="208"/>
      <c r="RBD272" s="208"/>
      <c r="RBE272" s="208"/>
      <c r="RBF272" s="208"/>
      <c r="RBG272" s="208"/>
      <c r="RBH272" s="208"/>
      <c r="RBI272" s="208"/>
      <c r="RBJ272" s="208"/>
      <c r="RBK272" s="208"/>
      <c r="RBL272" s="208"/>
      <c r="RBM272" s="208"/>
      <c r="RBN272" s="208"/>
      <c r="RBO272" s="208"/>
      <c r="RBP272" s="208"/>
      <c r="RBQ272" s="208"/>
      <c r="RBR272" s="208"/>
      <c r="RBS272" s="208"/>
      <c r="RBT272" s="208"/>
      <c r="RBU272" s="208"/>
      <c r="RBV272" s="208"/>
      <c r="RBW272" s="208"/>
      <c r="RBX272" s="208"/>
      <c r="RBY272" s="208"/>
      <c r="RBZ272" s="208"/>
      <c r="RCA272" s="208"/>
      <c r="RCB272" s="208"/>
      <c r="RCC272" s="208"/>
      <c r="RCD272" s="208"/>
      <c r="RCE272" s="208"/>
      <c r="RCF272" s="208"/>
      <c r="RCG272" s="208"/>
      <c r="RCH272" s="208"/>
      <c r="RCI272" s="208"/>
      <c r="RCJ272" s="208"/>
      <c r="RCK272" s="208"/>
      <c r="RCL272" s="208"/>
      <c r="RCM272" s="208"/>
      <c r="RCN272" s="208"/>
      <c r="RCO272" s="208"/>
      <c r="RCP272" s="208"/>
      <c r="RCQ272" s="208"/>
      <c r="RCR272" s="208"/>
      <c r="RCS272" s="208"/>
      <c r="RCT272" s="208"/>
      <c r="RCU272" s="208"/>
      <c r="RCV272" s="208"/>
      <c r="RCW272" s="208"/>
      <c r="RCX272" s="208"/>
      <c r="RCY272" s="208"/>
      <c r="RCZ272" s="208"/>
      <c r="RDA272" s="208"/>
      <c r="RDB272" s="208"/>
      <c r="RDC272" s="208"/>
      <c r="RDD272" s="208"/>
      <c r="RDE272" s="208"/>
      <c r="RDF272" s="208"/>
      <c r="RDG272" s="208"/>
      <c r="RDH272" s="208"/>
      <c r="RDI272" s="208"/>
      <c r="RDJ272" s="208"/>
      <c r="RDK272" s="208"/>
      <c r="RDL272" s="208"/>
      <c r="RDM272" s="208"/>
      <c r="RDN272" s="208"/>
      <c r="RDO272" s="208"/>
      <c r="RDP272" s="208"/>
      <c r="RDQ272" s="208"/>
      <c r="RDR272" s="208"/>
      <c r="RDS272" s="208"/>
      <c r="RDT272" s="208"/>
      <c r="RDU272" s="208"/>
      <c r="RDV272" s="208"/>
      <c r="RDW272" s="208"/>
      <c r="RDX272" s="208"/>
      <c r="RDY272" s="208"/>
      <c r="RDZ272" s="208"/>
      <c r="REA272" s="208"/>
      <c r="REB272" s="208"/>
      <c r="REC272" s="208"/>
      <c r="RED272" s="208"/>
      <c r="REE272" s="208"/>
      <c r="REF272" s="208"/>
      <c r="REG272" s="208"/>
      <c r="REH272" s="208"/>
      <c r="REI272" s="208"/>
      <c r="REJ272" s="208"/>
      <c r="REK272" s="208"/>
      <c r="REL272" s="208"/>
      <c r="REM272" s="208"/>
      <c r="REN272" s="208"/>
      <c r="REO272" s="208"/>
      <c r="REP272" s="208"/>
      <c r="REQ272" s="208"/>
      <c r="RER272" s="208"/>
      <c r="RES272" s="208"/>
      <c r="RET272" s="208"/>
      <c r="REU272" s="208"/>
      <c r="REV272" s="208"/>
      <c r="REW272" s="208"/>
      <c r="REX272" s="208"/>
      <c r="REY272" s="208"/>
      <c r="REZ272" s="208"/>
      <c r="RFA272" s="208"/>
      <c r="RFB272" s="208"/>
      <c r="RFC272" s="208"/>
      <c r="RFD272" s="208"/>
      <c r="RFE272" s="208"/>
      <c r="RFF272" s="208"/>
      <c r="RFG272" s="208"/>
      <c r="RFH272" s="208"/>
      <c r="RFI272" s="208"/>
      <c r="RFJ272" s="208"/>
      <c r="RFK272" s="208"/>
      <c r="RFL272" s="208"/>
      <c r="RFM272" s="208"/>
      <c r="RFN272" s="208"/>
      <c r="RFO272" s="208"/>
      <c r="RFP272" s="208"/>
      <c r="RFQ272" s="208"/>
      <c r="RFR272" s="208"/>
      <c r="RFS272" s="208"/>
      <c r="RFT272" s="208"/>
      <c r="RFU272" s="208"/>
      <c r="RFV272" s="208"/>
      <c r="RFW272" s="208"/>
      <c r="RFX272" s="208"/>
      <c r="RFY272" s="208"/>
      <c r="RFZ272" s="208"/>
      <c r="RGA272" s="208"/>
      <c r="RGB272" s="208"/>
      <c r="RGC272" s="208"/>
      <c r="RGD272" s="208"/>
      <c r="RGE272" s="208"/>
      <c r="RGF272" s="208"/>
      <c r="RGG272" s="208"/>
      <c r="RGH272" s="208"/>
      <c r="RGI272" s="208"/>
      <c r="RGJ272" s="208"/>
      <c r="RGK272" s="208"/>
      <c r="RGL272" s="208"/>
      <c r="RGM272" s="208"/>
      <c r="RGN272" s="208"/>
      <c r="RGO272" s="208"/>
      <c r="RGP272" s="208"/>
      <c r="RGQ272" s="208"/>
      <c r="RGR272" s="208"/>
      <c r="RGS272" s="208"/>
      <c r="RGT272" s="208"/>
      <c r="RGU272" s="208"/>
      <c r="RGV272" s="208"/>
      <c r="RGW272" s="208"/>
      <c r="RGX272" s="208"/>
      <c r="RGY272" s="208"/>
      <c r="RGZ272" s="208"/>
      <c r="RHA272" s="208"/>
      <c r="RHB272" s="208"/>
      <c r="RHC272" s="208"/>
      <c r="RHD272" s="208"/>
      <c r="RHE272" s="208"/>
      <c r="RHF272" s="208"/>
      <c r="RHG272" s="208"/>
      <c r="RHH272" s="208"/>
      <c r="RHI272" s="208"/>
      <c r="RHJ272" s="208"/>
      <c r="RHK272" s="208"/>
      <c r="RHL272" s="208"/>
      <c r="RHM272" s="208"/>
      <c r="RHN272" s="208"/>
      <c r="RHO272" s="208"/>
      <c r="RHP272" s="208"/>
      <c r="RHQ272" s="208"/>
      <c r="RHR272" s="208"/>
      <c r="RHS272" s="208"/>
      <c r="RHT272" s="208"/>
      <c r="RHU272" s="208"/>
      <c r="RHV272" s="208"/>
      <c r="RHW272" s="208"/>
      <c r="RHX272" s="208"/>
      <c r="RHY272" s="208"/>
      <c r="RHZ272" s="208"/>
      <c r="RIA272" s="208"/>
      <c r="RIB272" s="208"/>
      <c r="RIC272" s="208"/>
      <c r="RID272" s="208"/>
      <c r="RIE272" s="208"/>
      <c r="RIF272" s="208"/>
      <c r="RIG272" s="208"/>
      <c r="RIH272" s="208"/>
      <c r="RII272" s="208"/>
      <c r="RIJ272" s="208"/>
      <c r="RIK272" s="208"/>
      <c r="RIL272" s="208"/>
      <c r="RIM272" s="208"/>
      <c r="RIN272" s="208"/>
      <c r="RIO272" s="208"/>
      <c r="RIP272" s="208"/>
      <c r="RIQ272" s="208"/>
      <c r="RIR272" s="208"/>
      <c r="RIS272" s="208"/>
      <c r="RIT272" s="208"/>
      <c r="RIU272" s="208"/>
      <c r="RIV272" s="208"/>
      <c r="RIW272" s="208"/>
      <c r="RIX272" s="208"/>
      <c r="RIY272" s="208"/>
      <c r="RIZ272" s="208"/>
      <c r="RJA272" s="208"/>
      <c r="RJB272" s="208"/>
      <c r="RJC272" s="208"/>
      <c r="RJD272" s="208"/>
      <c r="RJE272" s="208"/>
      <c r="RJF272" s="208"/>
      <c r="RJG272" s="208"/>
      <c r="RJH272" s="208"/>
      <c r="RJI272" s="208"/>
      <c r="RJJ272" s="208"/>
      <c r="RJK272" s="208"/>
      <c r="RJL272" s="208"/>
      <c r="RJM272" s="208"/>
      <c r="RJN272" s="208"/>
      <c r="RJO272" s="208"/>
      <c r="RJP272" s="208"/>
      <c r="RJQ272" s="208"/>
      <c r="RJR272" s="208"/>
      <c r="RJS272" s="208"/>
      <c r="RJT272" s="208"/>
      <c r="RJU272" s="208"/>
      <c r="RJV272" s="208"/>
      <c r="RJW272" s="208"/>
      <c r="RJX272" s="208"/>
      <c r="RJY272" s="208"/>
      <c r="RJZ272" s="208"/>
      <c r="RKA272" s="208"/>
      <c r="RKB272" s="208"/>
      <c r="RKC272" s="208"/>
      <c r="RKD272" s="208"/>
      <c r="RKE272" s="208"/>
      <c r="RKF272" s="208"/>
      <c r="RKG272" s="208"/>
      <c r="RKH272" s="208"/>
      <c r="RKI272" s="208"/>
      <c r="RKJ272" s="208"/>
      <c r="RKK272" s="208"/>
      <c r="RKL272" s="208"/>
      <c r="RKM272" s="208"/>
      <c r="RKN272" s="208"/>
      <c r="RKO272" s="208"/>
      <c r="RKP272" s="208"/>
      <c r="RKQ272" s="208"/>
      <c r="RKR272" s="208"/>
      <c r="RKS272" s="208"/>
      <c r="RKT272" s="208"/>
      <c r="RKU272" s="208"/>
      <c r="RKV272" s="208"/>
      <c r="RKW272" s="208"/>
      <c r="RKX272" s="208"/>
      <c r="RKY272" s="208"/>
      <c r="RKZ272" s="208"/>
      <c r="RLA272" s="208"/>
      <c r="RLB272" s="208"/>
      <c r="RLC272" s="208"/>
      <c r="RLD272" s="208"/>
      <c r="RLE272" s="208"/>
      <c r="RLF272" s="208"/>
      <c r="RLG272" s="208"/>
      <c r="RLH272" s="208"/>
      <c r="RLI272" s="208"/>
      <c r="RLJ272" s="208"/>
      <c r="RLK272" s="208"/>
      <c r="RLL272" s="208"/>
      <c r="RLM272" s="208"/>
      <c r="RLN272" s="208"/>
      <c r="RLO272" s="208"/>
      <c r="RLP272" s="208"/>
      <c r="RLQ272" s="208"/>
      <c r="RLR272" s="208"/>
      <c r="RLS272" s="208"/>
      <c r="RLT272" s="208"/>
      <c r="RLU272" s="208"/>
      <c r="RLV272" s="208"/>
      <c r="RLW272" s="208"/>
      <c r="RLX272" s="208"/>
      <c r="RLY272" s="208"/>
      <c r="RLZ272" s="208"/>
      <c r="RMA272" s="208"/>
      <c r="RMB272" s="208"/>
      <c r="RMC272" s="208"/>
      <c r="RMD272" s="208"/>
      <c r="RME272" s="208"/>
      <c r="RMF272" s="208"/>
      <c r="RMG272" s="208"/>
      <c r="RMH272" s="208"/>
      <c r="RMI272" s="208"/>
      <c r="RMJ272" s="208"/>
      <c r="RMK272" s="208"/>
      <c r="RML272" s="208"/>
      <c r="RMM272" s="208"/>
      <c r="RMN272" s="208"/>
      <c r="RMO272" s="208"/>
      <c r="RMP272" s="208"/>
      <c r="RMQ272" s="208"/>
      <c r="RMR272" s="208"/>
      <c r="RMS272" s="208"/>
      <c r="RMT272" s="208"/>
      <c r="RMU272" s="208"/>
      <c r="RMV272" s="208"/>
      <c r="RMW272" s="208"/>
      <c r="RMX272" s="208"/>
      <c r="RMY272" s="208"/>
      <c r="RMZ272" s="208"/>
      <c r="RNA272" s="208"/>
      <c r="RNB272" s="208"/>
      <c r="RNC272" s="208"/>
      <c r="RND272" s="208"/>
      <c r="RNE272" s="208"/>
      <c r="RNF272" s="208"/>
      <c r="RNG272" s="208"/>
      <c r="RNH272" s="208"/>
      <c r="RNI272" s="208"/>
      <c r="RNJ272" s="208"/>
      <c r="RNK272" s="208"/>
      <c r="RNL272" s="208"/>
      <c r="RNM272" s="208"/>
      <c r="RNN272" s="208"/>
      <c r="RNO272" s="208"/>
      <c r="RNP272" s="208"/>
      <c r="RNQ272" s="208"/>
      <c r="RNR272" s="208"/>
      <c r="RNS272" s="208"/>
      <c r="RNT272" s="208"/>
      <c r="RNU272" s="208"/>
      <c r="RNV272" s="208"/>
      <c r="RNW272" s="208"/>
      <c r="RNX272" s="208"/>
      <c r="RNY272" s="208"/>
      <c r="RNZ272" s="208"/>
      <c r="ROA272" s="208"/>
      <c r="ROB272" s="208"/>
      <c r="ROC272" s="208"/>
      <c r="ROD272" s="208"/>
      <c r="ROE272" s="208"/>
      <c r="ROF272" s="208"/>
      <c r="ROG272" s="208"/>
      <c r="ROH272" s="208"/>
      <c r="ROI272" s="208"/>
      <c r="ROJ272" s="208"/>
      <c r="ROK272" s="208"/>
      <c r="ROL272" s="208"/>
      <c r="ROM272" s="208"/>
      <c r="RON272" s="208"/>
      <c r="ROO272" s="208"/>
      <c r="ROP272" s="208"/>
      <c r="ROQ272" s="208"/>
      <c r="ROR272" s="208"/>
      <c r="ROS272" s="208"/>
      <c r="ROT272" s="208"/>
      <c r="ROU272" s="208"/>
      <c r="ROV272" s="208"/>
      <c r="ROW272" s="208"/>
      <c r="ROX272" s="208"/>
      <c r="ROY272" s="208"/>
      <c r="ROZ272" s="208"/>
      <c r="RPA272" s="208"/>
      <c r="RPB272" s="208"/>
      <c r="RPC272" s="208"/>
      <c r="RPD272" s="208"/>
      <c r="RPE272" s="208"/>
      <c r="RPF272" s="208"/>
      <c r="RPG272" s="208"/>
      <c r="RPH272" s="208"/>
      <c r="RPI272" s="208"/>
      <c r="RPJ272" s="208"/>
      <c r="RPK272" s="208"/>
      <c r="RPL272" s="208"/>
      <c r="RPM272" s="208"/>
      <c r="RPN272" s="208"/>
      <c r="RPO272" s="208"/>
      <c r="RPP272" s="208"/>
      <c r="RPQ272" s="208"/>
      <c r="RPR272" s="208"/>
      <c r="RPS272" s="208"/>
      <c r="RPT272" s="208"/>
      <c r="RPU272" s="208"/>
      <c r="RPV272" s="208"/>
      <c r="RPW272" s="208"/>
      <c r="RPX272" s="208"/>
      <c r="RPY272" s="208"/>
      <c r="RPZ272" s="208"/>
      <c r="RQA272" s="208"/>
      <c r="RQB272" s="208"/>
      <c r="RQC272" s="208"/>
      <c r="RQD272" s="208"/>
      <c r="RQE272" s="208"/>
      <c r="RQF272" s="208"/>
      <c r="RQG272" s="208"/>
      <c r="RQH272" s="208"/>
      <c r="RQI272" s="208"/>
      <c r="RQJ272" s="208"/>
      <c r="RQK272" s="208"/>
      <c r="RQL272" s="208"/>
      <c r="RQM272" s="208"/>
      <c r="RQN272" s="208"/>
      <c r="RQO272" s="208"/>
      <c r="RQP272" s="208"/>
      <c r="RQQ272" s="208"/>
      <c r="RQR272" s="208"/>
      <c r="RQS272" s="208"/>
      <c r="RQT272" s="208"/>
      <c r="RQU272" s="208"/>
      <c r="RQV272" s="208"/>
      <c r="RQW272" s="208"/>
      <c r="RQX272" s="208"/>
      <c r="RQY272" s="208"/>
      <c r="RQZ272" s="208"/>
      <c r="RRA272" s="208"/>
      <c r="RRB272" s="208"/>
      <c r="RRC272" s="208"/>
      <c r="RRD272" s="208"/>
      <c r="RRE272" s="208"/>
      <c r="RRF272" s="208"/>
      <c r="RRG272" s="208"/>
      <c r="RRH272" s="208"/>
      <c r="RRI272" s="208"/>
      <c r="RRJ272" s="208"/>
      <c r="RRK272" s="208"/>
      <c r="RRL272" s="208"/>
      <c r="RRM272" s="208"/>
      <c r="RRN272" s="208"/>
      <c r="RRO272" s="208"/>
      <c r="RRP272" s="208"/>
      <c r="RRQ272" s="208"/>
      <c r="RRR272" s="208"/>
      <c r="RRS272" s="208"/>
      <c r="RRT272" s="208"/>
      <c r="RRU272" s="208"/>
      <c r="RRV272" s="208"/>
      <c r="RRW272" s="208"/>
      <c r="RRX272" s="208"/>
      <c r="RRY272" s="208"/>
      <c r="RRZ272" s="208"/>
      <c r="RSA272" s="208"/>
      <c r="RSB272" s="208"/>
      <c r="RSC272" s="208"/>
      <c r="RSD272" s="208"/>
      <c r="RSE272" s="208"/>
      <c r="RSF272" s="208"/>
      <c r="RSG272" s="208"/>
      <c r="RSH272" s="208"/>
      <c r="RSI272" s="208"/>
      <c r="RSJ272" s="208"/>
      <c r="RSK272" s="208"/>
      <c r="RSL272" s="208"/>
      <c r="RSM272" s="208"/>
      <c r="RSN272" s="208"/>
      <c r="RSO272" s="208"/>
      <c r="RSP272" s="208"/>
      <c r="RSQ272" s="208"/>
      <c r="RSR272" s="208"/>
      <c r="RSS272" s="208"/>
      <c r="RST272" s="208"/>
      <c r="RSU272" s="208"/>
      <c r="RSV272" s="208"/>
      <c r="RSW272" s="208"/>
      <c r="RSX272" s="208"/>
      <c r="RSY272" s="208"/>
      <c r="RSZ272" s="208"/>
      <c r="RTA272" s="208"/>
      <c r="RTB272" s="208"/>
      <c r="RTC272" s="208"/>
      <c r="RTD272" s="208"/>
      <c r="RTE272" s="208"/>
      <c r="RTF272" s="208"/>
      <c r="RTG272" s="208"/>
      <c r="RTH272" s="208"/>
      <c r="RTI272" s="208"/>
      <c r="RTJ272" s="208"/>
      <c r="RTK272" s="208"/>
      <c r="RTL272" s="208"/>
      <c r="RTM272" s="208"/>
      <c r="RTN272" s="208"/>
      <c r="RTO272" s="208"/>
      <c r="RTP272" s="208"/>
      <c r="RTQ272" s="208"/>
      <c r="RTR272" s="208"/>
      <c r="RTS272" s="208"/>
      <c r="RTT272" s="208"/>
      <c r="RTU272" s="208"/>
      <c r="RTV272" s="208"/>
      <c r="RTW272" s="208"/>
      <c r="RTX272" s="208"/>
      <c r="RTY272" s="208"/>
      <c r="RTZ272" s="208"/>
      <c r="RUA272" s="208"/>
      <c r="RUB272" s="208"/>
      <c r="RUC272" s="208"/>
      <c r="RUD272" s="208"/>
      <c r="RUE272" s="208"/>
      <c r="RUF272" s="208"/>
      <c r="RUG272" s="208"/>
      <c r="RUH272" s="208"/>
      <c r="RUI272" s="208"/>
      <c r="RUJ272" s="208"/>
      <c r="RUK272" s="208"/>
      <c r="RUL272" s="208"/>
      <c r="RUM272" s="208"/>
      <c r="RUN272" s="208"/>
      <c r="RUO272" s="208"/>
      <c r="RUP272" s="208"/>
      <c r="RUQ272" s="208"/>
      <c r="RUR272" s="208"/>
      <c r="RUS272" s="208"/>
      <c r="RUT272" s="208"/>
      <c r="RUU272" s="208"/>
      <c r="RUV272" s="208"/>
      <c r="RUW272" s="208"/>
      <c r="RUX272" s="208"/>
      <c r="RUY272" s="208"/>
      <c r="RUZ272" s="208"/>
      <c r="RVA272" s="208"/>
      <c r="RVB272" s="208"/>
      <c r="RVC272" s="208"/>
      <c r="RVD272" s="208"/>
      <c r="RVE272" s="208"/>
      <c r="RVF272" s="208"/>
      <c r="RVG272" s="208"/>
      <c r="RVH272" s="208"/>
      <c r="RVI272" s="208"/>
      <c r="RVJ272" s="208"/>
      <c r="RVK272" s="208"/>
      <c r="RVL272" s="208"/>
      <c r="RVM272" s="208"/>
      <c r="RVN272" s="208"/>
      <c r="RVO272" s="208"/>
      <c r="RVP272" s="208"/>
      <c r="RVQ272" s="208"/>
      <c r="RVR272" s="208"/>
      <c r="RVS272" s="208"/>
      <c r="RVT272" s="208"/>
      <c r="RVU272" s="208"/>
      <c r="RVV272" s="208"/>
      <c r="RVW272" s="208"/>
      <c r="RVX272" s="208"/>
      <c r="RVY272" s="208"/>
      <c r="RVZ272" s="208"/>
      <c r="RWA272" s="208"/>
      <c r="RWB272" s="208"/>
      <c r="RWC272" s="208"/>
      <c r="RWD272" s="208"/>
      <c r="RWE272" s="208"/>
      <c r="RWF272" s="208"/>
      <c r="RWG272" s="208"/>
      <c r="RWH272" s="208"/>
      <c r="RWI272" s="208"/>
      <c r="RWJ272" s="208"/>
      <c r="RWK272" s="208"/>
      <c r="RWL272" s="208"/>
      <c r="RWM272" s="208"/>
      <c r="RWN272" s="208"/>
      <c r="RWO272" s="208"/>
      <c r="RWP272" s="208"/>
      <c r="RWQ272" s="208"/>
      <c r="RWR272" s="208"/>
      <c r="RWS272" s="208"/>
      <c r="RWT272" s="208"/>
      <c r="RWU272" s="208"/>
      <c r="RWV272" s="208"/>
      <c r="RWW272" s="208"/>
      <c r="RWX272" s="208"/>
      <c r="RWY272" s="208"/>
      <c r="RWZ272" s="208"/>
      <c r="RXA272" s="208"/>
      <c r="RXB272" s="208"/>
      <c r="RXC272" s="208"/>
      <c r="RXD272" s="208"/>
      <c r="RXE272" s="208"/>
      <c r="RXF272" s="208"/>
      <c r="RXG272" s="208"/>
      <c r="RXH272" s="208"/>
      <c r="RXI272" s="208"/>
      <c r="RXJ272" s="208"/>
      <c r="RXK272" s="208"/>
      <c r="RXL272" s="208"/>
      <c r="RXM272" s="208"/>
      <c r="RXN272" s="208"/>
      <c r="RXO272" s="208"/>
      <c r="RXP272" s="208"/>
      <c r="RXQ272" s="208"/>
      <c r="RXR272" s="208"/>
      <c r="RXS272" s="208"/>
      <c r="RXT272" s="208"/>
      <c r="RXU272" s="208"/>
      <c r="RXV272" s="208"/>
      <c r="RXW272" s="208"/>
      <c r="RXX272" s="208"/>
      <c r="RXY272" s="208"/>
      <c r="RXZ272" s="208"/>
      <c r="RYA272" s="208"/>
      <c r="RYB272" s="208"/>
      <c r="RYC272" s="208"/>
      <c r="RYD272" s="208"/>
      <c r="RYE272" s="208"/>
      <c r="RYF272" s="208"/>
      <c r="RYG272" s="208"/>
      <c r="RYH272" s="208"/>
      <c r="RYI272" s="208"/>
      <c r="RYJ272" s="208"/>
      <c r="RYK272" s="208"/>
      <c r="RYL272" s="208"/>
      <c r="RYM272" s="208"/>
      <c r="RYN272" s="208"/>
      <c r="RYO272" s="208"/>
      <c r="RYP272" s="208"/>
      <c r="RYQ272" s="208"/>
      <c r="RYR272" s="208"/>
      <c r="RYS272" s="208"/>
      <c r="RYT272" s="208"/>
      <c r="RYU272" s="208"/>
      <c r="RYV272" s="208"/>
      <c r="RYW272" s="208"/>
      <c r="RYX272" s="208"/>
      <c r="RYY272" s="208"/>
      <c r="RYZ272" s="208"/>
      <c r="RZA272" s="208"/>
      <c r="RZB272" s="208"/>
      <c r="RZC272" s="208"/>
      <c r="RZD272" s="208"/>
      <c r="RZE272" s="208"/>
      <c r="RZF272" s="208"/>
      <c r="RZG272" s="208"/>
      <c r="RZH272" s="208"/>
      <c r="RZI272" s="208"/>
      <c r="RZJ272" s="208"/>
      <c r="RZK272" s="208"/>
      <c r="RZL272" s="208"/>
      <c r="RZM272" s="208"/>
      <c r="RZN272" s="208"/>
      <c r="RZO272" s="208"/>
      <c r="RZP272" s="208"/>
      <c r="RZQ272" s="208"/>
      <c r="RZR272" s="208"/>
      <c r="RZS272" s="208"/>
      <c r="RZT272" s="208"/>
      <c r="RZU272" s="208"/>
      <c r="RZV272" s="208"/>
      <c r="RZW272" s="208"/>
      <c r="RZX272" s="208"/>
      <c r="RZY272" s="208"/>
      <c r="RZZ272" s="208"/>
      <c r="SAA272" s="208"/>
      <c r="SAB272" s="208"/>
      <c r="SAC272" s="208"/>
      <c r="SAD272" s="208"/>
      <c r="SAE272" s="208"/>
      <c r="SAF272" s="208"/>
      <c r="SAG272" s="208"/>
      <c r="SAH272" s="208"/>
      <c r="SAI272" s="208"/>
      <c r="SAJ272" s="208"/>
      <c r="SAK272" s="208"/>
      <c r="SAL272" s="208"/>
      <c r="SAM272" s="208"/>
      <c r="SAN272" s="208"/>
      <c r="SAO272" s="208"/>
      <c r="SAP272" s="208"/>
      <c r="SAQ272" s="208"/>
      <c r="SAR272" s="208"/>
      <c r="SAS272" s="208"/>
      <c r="SAT272" s="208"/>
      <c r="SAU272" s="208"/>
      <c r="SAV272" s="208"/>
      <c r="SAW272" s="208"/>
      <c r="SAX272" s="208"/>
      <c r="SAY272" s="208"/>
      <c r="SAZ272" s="208"/>
      <c r="SBA272" s="208"/>
      <c r="SBB272" s="208"/>
      <c r="SBC272" s="208"/>
      <c r="SBD272" s="208"/>
      <c r="SBE272" s="208"/>
      <c r="SBF272" s="208"/>
      <c r="SBG272" s="208"/>
      <c r="SBH272" s="208"/>
      <c r="SBI272" s="208"/>
      <c r="SBJ272" s="208"/>
      <c r="SBK272" s="208"/>
      <c r="SBL272" s="208"/>
      <c r="SBM272" s="208"/>
      <c r="SBN272" s="208"/>
      <c r="SBO272" s="208"/>
      <c r="SBP272" s="208"/>
      <c r="SBQ272" s="208"/>
      <c r="SBR272" s="208"/>
      <c r="SBS272" s="208"/>
      <c r="SBT272" s="208"/>
      <c r="SBU272" s="208"/>
      <c r="SBV272" s="208"/>
      <c r="SBW272" s="208"/>
      <c r="SBX272" s="208"/>
      <c r="SBY272" s="208"/>
      <c r="SBZ272" s="208"/>
      <c r="SCA272" s="208"/>
      <c r="SCB272" s="208"/>
      <c r="SCC272" s="208"/>
      <c r="SCD272" s="208"/>
      <c r="SCE272" s="208"/>
      <c r="SCF272" s="208"/>
      <c r="SCG272" s="208"/>
      <c r="SCH272" s="208"/>
      <c r="SCI272" s="208"/>
      <c r="SCJ272" s="208"/>
      <c r="SCK272" s="208"/>
      <c r="SCL272" s="208"/>
      <c r="SCM272" s="208"/>
      <c r="SCN272" s="208"/>
      <c r="SCO272" s="208"/>
      <c r="SCP272" s="208"/>
      <c r="SCQ272" s="208"/>
      <c r="SCR272" s="208"/>
      <c r="SCS272" s="208"/>
      <c r="SCT272" s="208"/>
      <c r="SCU272" s="208"/>
      <c r="SCV272" s="208"/>
      <c r="SCW272" s="208"/>
      <c r="SCX272" s="208"/>
      <c r="SCY272" s="208"/>
      <c r="SCZ272" s="208"/>
      <c r="SDA272" s="208"/>
      <c r="SDB272" s="208"/>
      <c r="SDC272" s="208"/>
      <c r="SDD272" s="208"/>
      <c r="SDE272" s="208"/>
      <c r="SDF272" s="208"/>
      <c r="SDG272" s="208"/>
      <c r="SDH272" s="208"/>
      <c r="SDI272" s="208"/>
      <c r="SDJ272" s="208"/>
      <c r="SDK272" s="208"/>
      <c r="SDL272" s="208"/>
      <c r="SDM272" s="208"/>
      <c r="SDN272" s="208"/>
      <c r="SDO272" s="208"/>
      <c r="SDP272" s="208"/>
      <c r="SDQ272" s="208"/>
      <c r="SDR272" s="208"/>
      <c r="SDS272" s="208"/>
      <c r="SDT272" s="208"/>
      <c r="SDU272" s="208"/>
      <c r="SDV272" s="208"/>
      <c r="SDW272" s="208"/>
      <c r="SDX272" s="208"/>
      <c r="SDY272" s="208"/>
      <c r="SDZ272" s="208"/>
      <c r="SEA272" s="208"/>
      <c r="SEB272" s="208"/>
      <c r="SEC272" s="208"/>
      <c r="SED272" s="208"/>
      <c r="SEE272" s="208"/>
      <c r="SEF272" s="208"/>
      <c r="SEG272" s="208"/>
      <c r="SEH272" s="208"/>
      <c r="SEI272" s="208"/>
      <c r="SEJ272" s="208"/>
      <c r="SEK272" s="208"/>
      <c r="SEL272" s="208"/>
      <c r="SEM272" s="208"/>
      <c r="SEN272" s="208"/>
      <c r="SEO272" s="208"/>
      <c r="SEP272" s="208"/>
      <c r="SEQ272" s="208"/>
      <c r="SER272" s="208"/>
      <c r="SES272" s="208"/>
      <c r="SET272" s="208"/>
      <c r="SEU272" s="208"/>
      <c r="SEV272" s="208"/>
      <c r="SEW272" s="208"/>
      <c r="SEX272" s="208"/>
      <c r="SEY272" s="208"/>
      <c r="SEZ272" s="208"/>
      <c r="SFA272" s="208"/>
      <c r="SFB272" s="208"/>
      <c r="SFC272" s="208"/>
      <c r="SFD272" s="208"/>
      <c r="SFE272" s="208"/>
      <c r="SFF272" s="208"/>
      <c r="SFG272" s="208"/>
      <c r="SFH272" s="208"/>
      <c r="SFI272" s="208"/>
      <c r="SFJ272" s="208"/>
      <c r="SFK272" s="208"/>
      <c r="SFL272" s="208"/>
      <c r="SFM272" s="208"/>
      <c r="SFN272" s="208"/>
      <c r="SFO272" s="208"/>
      <c r="SFP272" s="208"/>
      <c r="SFQ272" s="208"/>
      <c r="SFR272" s="208"/>
      <c r="SFS272" s="208"/>
      <c r="SFT272" s="208"/>
      <c r="SFU272" s="208"/>
      <c r="SFV272" s="208"/>
      <c r="SFW272" s="208"/>
      <c r="SFX272" s="208"/>
      <c r="SFY272" s="208"/>
      <c r="SFZ272" s="208"/>
      <c r="SGA272" s="208"/>
      <c r="SGB272" s="208"/>
      <c r="SGC272" s="208"/>
      <c r="SGD272" s="208"/>
      <c r="SGE272" s="208"/>
      <c r="SGF272" s="208"/>
      <c r="SGG272" s="208"/>
      <c r="SGH272" s="208"/>
      <c r="SGI272" s="208"/>
      <c r="SGJ272" s="208"/>
      <c r="SGK272" s="208"/>
      <c r="SGL272" s="208"/>
      <c r="SGM272" s="208"/>
      <c r="SGN272" s="208"/>
      <c r="SGO272" s="208"/>
      <c r="SGP272" s="208"/>
      <c r="SGQ272" s="208"/>
      <c r="SGR272" s="208"/>
      <c r="SGS272" s="208"/>
      <c r="SGT272" s="208"/>
      <c r="SGU272" s="208"/>
      <c r="SGV272" s="208"/>
      <c r="SGW272" s="208"/>
      <c r="SGX272" s="208"/>
      <c r="SGY272" s="208"/>
      <c r="SGZ272" s="208"/>
      <c r="SHA272" s="208"/>
      <c r="SHB272" s="208"/>
      <c r="SHC272" s="208"/>
      <c r="SHD272" s="208"/>
      <c r="SHE272" s="208"/>
      <c r="SHF272" s="208"/>
      <c r="SHG272" s="208"/>
      <c r="SHH272" s="208"/>
      <c r="SHI272" s="208"/>
      <c r="SHJ272" s="208"/>
      <c r="SHK272" s="208"/>
      <c r="SHL272" s="208"/>
      <c r="SHM272" s="208"/>
      <c r="SHN272" s="208"/>
      <c r="SHO272" s="208"/>
      <c r="SHP272" s="208"/>
      <c r="SHQ272" s="208"/>
      <c r="SHR272" s="208"/>
      <c r="SHS272" s="208"/>
      <c r="SHT272" s="208"/>
      <c r="SHU272" s="208"/>
      <c r="SHV272" s="208"/>
      <c r="SHW272" s="208"/>
      <c r="SHX272" s="208"/>
      <c r="SHY272" s="208"/>
      <c r="SHZ272" s="208"/>
      <c r="SIA272" s="208"/>
      <c r="SIB272" s="208"/>
      <c r="SIC272" s="208"/>
      <c r="SID272" s="208"/>
      <c r="SIE272" s="208"/>
      <c r="SIF272" s="208"/>
      <c r="SIG272" s="208"/>
      <c r="SIH272" s="208"/>
      <c r="SII272" s="208"/>
      <c r="SIJ272" s="208"/>
      <c r="SIK272" s="208"/>
      <c r="SIL272" s="208"/>
      <c r="SIM272" s="208"/>
      <c r="SIN272" s="208"/>
      <c r="SIO272" s="208"/>
      <c r="SIP272" s="208"/>
      <c r="SIQ272" s="208"/>
      <c r="SIR272" s="208"/>
      <c r="SIS272" s="208"/>
      <c r="SIT272" s="208"/>
      <c r="SIU272" s="208"/>
      <c r="SIV272" s="208"/>
      <c r="SIW272" s="208"/>
      <c r="SIX272" s="208"/>
      <c r="SIY272" s="208"/>
      <c r="SIZ272" s="208"/>
      <c r="SJA272" s="208"/>
      <c r="SJB272" s="208"/>
      <c r="SJC272" s="208"/>
      <c r="SJD272" s="208"/>
      <c r="SJE272" s="208"/>
      <c r="SJF272" s="208"/>
      <c r="SJG272" s="208"/>
      <c r="SJH272" s="208"/>
      <c r="SJI272" s="208"/>
      <c r="SJJ272" s="208"/>
      <c r="SJK272" s="208"/>
      <c r="SJL272" s="208"/>
      <c r="SJM272" s="208"/>
      <c r="SJN272" s="208"/>
      <c r="SJO272" s="208"/>
      <c r="SJP272" s="208"/>
      <c r="SJQ272" s="208"/>
      <c r="SJR272" s="208"/>
      <c r="SJS272" s="208"/>
      <c r="SJT272" s="208"/>
      <c r="SJU272" s="208"/>
      <c r="SJV272" s="208"/>
      <c r="SJW272" s="208"/>
      <c r="SJX272" s="208"/>
      <c r="SJY272" s="208"/>
      <c r="SJZ272" s="208"/>
      <c r="SKA272" s="208"/>
      <c r="SKB272" s="208"/>
      <c r="SKC272" s="208"/>
      <c r="SKD272" s="208"/>
      <c r="SKE272" s="208"/>
      <c r="SKF272" s="208"/>
      <c r="SKG272" s="208"/>
      <c r="SKH272" s="208"/>
      <c r="SKI272" s="208"/>
      <c r="SKJ272" s="208"/>
      <c r="SKK272" s="208"/>
      <c r="SKL272" s="208"/>
      <c r="SKM272" s="208"/>
      <c r="SKN272" s="208"/>
      <c r="SKO272" s="208"/>
      <c r="SKP272" s="208"/>
      <c r="SKQ272" s="208"/>
      <c r="SKR272" s="208"/>
      <c r="SKS272" s="208"/>
      <c r="SKT272" s="208"/>
      <c r="SKU272" s="208"/>
      <c r="SKV272" s="208"/>
      <c r="SKW272" s="208"/>
      <c r="SKX272" s="208"/>
      <c r="SKY272" s="208"/>
      <c r="SKZ272" s="208"/>
      <c r="SLA272" s="208"/>
      <c r="SLB272" s="208"/>
      <c r="SLC272" s="208"/>
      <c r="SLD272" s="208"/>
      <c r="SLE272" s="208"/>
      <c r="SLF272" s="208"/>
      <c r="SLG272" s="208"/>
      <c r="SLH272" s="208"/>
      <c r="SLI272" s="208"/>
      <c r="SLJ272" s="208"/>
      <c r="SLK272" s="208"/>
      <c r="SLL272" s="208"/>
      <c r="SLM272" s="208"/>
      <c r="SLN272" s="208"/>
      <c r="SLO272" s="208"/>
      <c r="SLP272" s="208"/>
      <c r="SLQ272" s="208"/>
      <c r="SLR272" s="208"/>
      <c r="SLS272" s="208"/>
      <c r="SLT272" s="208"/>
      <c r="SLU272" s="208"/>
      <c r="SLV272" s="208"/>
      <c r="SLW272" s="208"/>
      <c r="SLX272" s="208"/>
      <c r="SLY272" s="208"/>
      <c r="SLZ272" s="208"/>
      <c r="SMA272" s="208"/>
      <c r="SMB272" s="208"/>
      <c r="SMC272" s="208"/>
      <c r="SMD272" s="208"/>
      <c r="SME272" s="208"/>
      <c r="SMF272" s="208"/>
      <c r="SMG272" s="208"/>
      <c r="SMH272" s="208"/>
      <c r="SMI272" s="208"/>
      <c r="SMJ272" s="208"/>
      <c r="SMK272" s="208"/>
      <c r="SML272" s="208"/>
      <c r="SMM272" s="208"/>
      <c r="SMN272" s="208"/>
      <c r="SMO272" s="208"/>
      <c r="SMP272" s="208"/>
      <c r="SMQ272" s="208"/>
      <c r="SMR272" s="208"/>
      <c r="SMS272" s="208"/>
      <c r="SMT272" s="208"/>
      <c r="SMU272" s="208"/>
      <c r="SMV272" s="208"/>
      <c r="SMW272" s="208"/>
      <c r="SMX272" s="208"/>
      <c r="SMY272" s="208"/>
      <c r="SMZ272" s="208"/>
      <c r="SNA272" s="208"/>
      <c r="SNB272" s="208"/>
      <c r="SNC272" s="208"/>
      <c r="SND272" s="208"/>
      <c r="SNE272" s="208"/>
      <c r="SNF272" s="208"/>
      <c r="SNG272" s="208"/>
      <c r="SNH272" s="208"/>
      <c r="SNI272" s="208"/>
      <c r="SNJ272" s="208"/>
      <c r="SNK272" s="208"/>
      <c r="SNL272" s="208"/>
      <c r="SNM272" s="208"/>
      <c r="SNN272" s="208"/>
      <c r="SNO272" s="208"/>
      <c r="SNP272" s="208"/>
      <c r="SNQ272" s="208"/>
      <c r="SNR272" s="208"/>
      <c r="SNS272" s="208"/>
      <c r="SNT272" s="208"/>
      <c r="SNU272" s="208"/>
      <c r="SNV272" s="208"/>
      <c r="SNW272" s="208"/>
      <c r="SNX272" s="208"/>
      <c r="SNY272" s="208"/>
      <c r="SNZ272" s="208"/>
      <c r="SOA272" s="208"/>
      <c r="SOB272" s="208"/>
      <c r="SOC272" s="208"/>
      <c r="SOD272" s="208"/>
      <c r="SOE272" s="208"/>
      <c r="SOF272" s="208"/>
      <c r="SOG272" s="208"/>
      <c r="SOH272" s="208"/>
      <c r="SOI272" s="208"/>
      <c r="SOJ272" s="208"/>
      <c r="SOK272" s="208"/>
      <c r="SOL272" s="208"/>
      <c r="SOM272" s="208"/>
      <c r="SON272" s="208"/>
      <c r="SOO272" s="208"/>
      <c r="SOP272" s="208"/>
      <c r="SOQ272" s="208"/>
      <c r="SOR272" s="208"/>
      <c r="SOS272" s="208"/>
      <c r="SOT272" s="208"/>
      <c r="SOU272" s="208"/>
      <c r="SOV272" s="208"/>
      <c r="SOW272" s="208"/>
      <c r="SOX272" s="208"/>
      <c r="SOY272" s="208"/>
      <c r="SOZ272" s="208"/>
      <c r="SPA272" s="208"/>
      <c r="SPB272" s="208"/>
      <c r="SPC272" s="208"/>
      <c r="SPD272" s="208"/>
      <c r="SPE272" s="208"/>
      <c r="SPF272" s="208"/>
      <c r="SPG272" s="208"/>
      <c r="SPH272" s="208"/>
      <c r="SPI272" s="208"/>
      <c r="SPJ272" s="208"/>
      <c r="SPK272" s="208"/>
      <c r="SPL272" s="208"/>
      <c r="SPM272" s="208"/>
      <c r="SPN272" s="208"/>
      <c r="SPO272" s="208"/>
      <c r="SPP272" s="208"/>
      <c r="SPQ272" s="208"/>
      <c r="SPR272" s="208"/>
      <c r="SPS272" s="208"/>
      <c r="SPT272" s="208"/>
      <c r="SPU272" s="208"/>
      <c r="SPV272" s="208"/>
      <c r="SPW272" s="208"/>
      <c r="SPX272" s="208"/>
      <c r="SPY272" s="208"/>
      <c r="SPZ272" s="208"/>
      <c r="SQA272" s="208"/>
      <c r="SQB272" s="208"/>
      <c r="SQC272" s="208"/>
      <c r="SQD272" s="208"/>
      <c r="SQE272" s="208"/>
      <c r="SQF272" s="208"/>
      <c r="SQG272" s="208"/>
      <c r="SQH272" s="208"/>
      <c r="SQI272" s="208"/>
      <c r="SQJ272" s="208"/>
      <c r="SQK272" s="208"/>
      <c r="SQL272" s="208"/>
      <c r="SQM272" s="208"/>
      <c r="SQN272" s="208"/>
      <c r="SQO272" s="208"/>
      <c r="SQP272" s="208"/>
      <c r="SQQ272" s="208"/>
      <c r="SQR272" s="208"/>
      <c r="SQS272" s="208"/>
      <c r="SQT272" s="208"/>
      <c r="SQU272" s="208"/>
      <c r="SQV272" s="208"/>
      <c r="SQW272" s="208"/>
      <c r="SQX272" s="208"/>
      <c r="SQY272" s="208"/>
      <c r="SQZ272" s="208"/>
      <c r="SRA272" s="208"/>
      <c r="SRB272" s="208"/>
      <c r="SRC272" s="208"/>
      <c r="SRD272" s="208"/>
      <c r="SRE272" s="208"/>
      <c r="SRF272" s="208"/>
      <c r="SRG272" s="208"/>
      <c r="SRH272" s="208"/>
      <c r="SRI272" s="208"/>
      <c r="SRJ272" s="208"/>
      <c r="SRK272" s="208"/>
      <c r="SRL272" s="208"/>
      <c r="SRM272" s="208"/>
      <c r="SRN272" s="208"/>
      <c r="SRO272" s="208"/>
      <c r="SRP272" s="208"/>
      <c r="SRQ272" s="208"/>
      <c r="SRR272" s="208"/>
      <c r="SRS272" s="208"/>
      <c r="SRT272" s="208"/>
      <c r="SRU272" s="208"/>
      <c r="SRV272" s="208"/>
      <c r="SRW272" s="208"/>
      <c r="SRX272" s="208"/>
      <c r="SRY272" s="208"/>
      <c r="SRZ272" s="208"/>
      <c r="SSA272" s="208"/>
      <c r="SSB272" s="208"/>
      <c r="SSC272" s="208"/>
      <c r="SSD272" s="208"/>
      <c r="SSE272" s="208"/>
      <c r="SSF272" s="208"/>
      <c r="SSG272" s="208"/>
      <c r="SSH272" s="208"/>
      <c r="SSI272" s="208"/>
      <c r="SSJ272" s="208"/>
      <c r="SSK272" s="208"/>
      <c r="SSL272" s="208"/>
      <c r="SSM272" s="208"/>
      <c r="SSN272" s="208"/>
      <c r="SSO272" s="208"/>
      <c r="SSP272" s="208"/>
      <c r="SSQ272" s="208"/>
      <c r="SSR272" s="208"/>
      <c r="SSS272" s="208"/>
      <c r="SST272" s="208"/>
      <c r="SSU272" s="208"/>
      <c r="SSV272" s="208"/>
      <c r="SSW272" s="208"/>
      <c r="SSX272" s="208"/>
      <c r="SSY272" s="208"/>
      <c r="SSZ272" s="208"/>
      <c r="STA272" s="208"/>
      <c r="STB272" s="208"/>
      <c r="STC272" s="208"/>
      <c r="STD272" s="208"/>
      <c r="STE272" s="208"/>
      <c r="STF272" s="208"/>
      <c r="STG272" s="208"/>
      <c r="STH272" s="208"/>
      <c r="STI272" s="208"/>
      <c r="STJ272" s="208"/>
      <c r="STK272" s="208"/>
      <c r="STL272" s="208"/>
      <c r="STM272" s="208"/>
      <c r="STN272" s="208"/>
      <c r="STO272" s="208"/>
      <c r="STP272" s="208"/>
      <c r="STQ272" s="208"/>
      <c r="STR272" s="208"/>
      <c r="STS272" s="208"/>
      <c r="STT272" s="208"/>
      <c r="STU272" s="208"/>
      <c r="STV272" s="208"/>
      <c r="STW272" s="208"/>
      <c r="STX272" s="208"/>
      <c r="STY272" s="208"/>
      <c r="STZ272" s="208"/>
      <c r="SUA272" s="208"/>
      <c r="SUB272" s="208"/>
      <c r="SUC272" s="208"/>
      <c r="SUD272" s="208"/>
      <c r="SUE272" s="208"/>
      <c r="SUF272" s="208"/>
      <c r="SUG272" s="208"/>
      <c r="SUH272" s="208"/>
      <c r="SUI272" s="208"/>
      <c r="SUJ272" s="208"/>
      <c r="SUK272" s="208"/>
      <c r="SUL272" s="208"/>
      <c r="SUM272" s="208"/>
      <c r="SUN272" s="208"/>
      <c r="SUO272" s="208"/>
      <c r="SUP272" s="208"/>
      <c r="SUQ272" s="208"/>
      <c r="SUR272" s="208"/>
      <c r="SUS272" s="208"/>
      <c r="SUT272" s="208"/>
      <c r="SUU272" s="208"/>
      <c r="SUV272" s="208"/>
      <c r="SUW272" s="208"/>
      <c r="SUX272" s="208"/>
      <c r="SUY272" s="208"/>
      <c r="SUZ272" s="208"/>
      <c r="SVA272" s="208"/>
      <c r="SVB272" s="208"/>
      <c r="SVC272" s="208"/>
      <c r="SVD272" s="208"/>
      <c r="SVE272" s="208"/>
      <c r="SVF272" s="208"/>
      <c r="SVG272" s="208"/>
      <c r="SVH272" s="208"/>
      <c r="SVI272" s="208"/>
      <c r="SVJ272" s="208"/>
      <c r="SVK272" s="208"/>
      <c r="SVL272" s="208"/>
      <c r="SVM272" s="208"/>
      <c r="SVN272" s="208"/>
      <c r="SVO272" s="208"/>
      <c r="SVP272" s="208"/>
      <c r="SVQ272" s="208"/>
      <c r="SVR272" s="208"/>
      <c r="SVS272" s="208"/>
      <c r="SVT272" s="208"/>
      <c r="SVU272" s="208"/>
      <c r="SVV272" s="208"/>
      <c r="SVW272" s="208"/>
      <c r="SVX272" s="208"/>
      <c r="SVY272" s="208"/>
      <c r="SVZ272" s="208"/>
      <c r="SWA272" s="208"/>
      <c r="SWB272" s="208"/>
      <c r="SWC272" s="208"/>
      <c r="SWD272" s="208"/>
      <c r="SWE272" s="208"/>
      <c r="SWF272" s="208"/>
      <c r="SWG272" s="208"/>
      <c r="SWH272" s="208"/>
      <c r="SWI272" s="208"/>
      <c r="SWJ272" s="208"/>
      <c r="SWK272" s="208"/>
      <c r="SWL272" s="208"/>
      <c r="SWM272" s="208"/>
      <c r="SWN272" s="208"/>
      <c r="SWO272" s="208"/>
      <c r="SWP272" s="208"/>
      <c r="SWQ272" s="208"/>
      <c r="SWR272" s="208"/>
      <c r="SWS272" s="208"/>
      <c r="SWT272" s="208"/>
      <c r="SWU272" s="208"/>
      <c r="SWV272" s="208"/>
      <c r="SWW272" s="208"/>
      <c r="SWX272" s="208"/>
      <c r="SWY272" s="208"/>
      <c r="SWZ272" s="208"/>
      <c r="SXA272" s="208"/>
      <c r="SXB272" s="208"/>
      <c r="SXC272" s="208"/>
      <c r="SXD272" s="208"/>
      <c r="SXE272" s="208"/>
      <c r="SXF272" s="208"/>
      <c r="SXG272" s="208"/>
      <c r="SXH272" s="208"/>
      <c r="SXI272" s="208"/>
      <c r="SXJ272" s="208"/>
      <c r="SXK272" s="208"/>
      <c r="SXL272" s="208"/>
      <c r="SXM272" s="208"/>
      <c r="SXN272" s="208"/>
      <c r="SXO272" s="208"/>
      <c r="SXP272" s="208"/>
      <c r="SXQ272" s="208"/>
      <c r="SXR272" s="208"/>
      <c r="SXS272" s="208"/>
      <c r="SXT272" s="208"/>
      <c r="SXU272" s="208"/>
      <c r="SXV272" s="208"/>
      <c r="SXW272" s="208"/>
      <c r="SXX272" s="208"/>
      <c r="SXY272" s="208"/>
      <c r="SXZ272" s="208"/>
      <c r="SYA272" s="208"/>
      <c r="SYB272" s="208"/>
      <c r="SYC272" s="208"/>
      <c r="SYD272" s="208"/>
      <c r="SYE272" s="208"/>
      <c r="SYF272" s="208"/>
      <c r="SYG272" s="208"/>
      <c r="SYH272" s="208"/>
      <c r="SYI272" s="208"/>
      <c r="SYJ272" s="208"/>
      <c r="SYK272" s="208"/>
      <c r="SYL272" s="208"/>
      <c r="SYM272" s="208"/>
      <c r="SYN272" s="208"/>
      <c r="SYO272" s="208"/>
      <c r="SYP272" s="208"/>
      <c r="SYQ272" s="208"/>
      <c r="SYR272" s="208"/>
      <c r="SYS272" s="208"/>
      <c r="SYT272" s="208"/>
      <c r="SYU272" s="208"/>
      <c r="SYV272" s="208"/>
      <c r="SYW272" s="208"/>
      <c r="SYX272" s="208"/>
      <c r="SYY272" s="208"/>
      <c r="SYZ272" s="208"/>
      <c r="SZA272" s="208"/>
      <c r="SZB272" s="208"/>
      <c r="SZC272" s="208"/>
      <c r="SZD272" s="208"/>
      <c r="SZE272" s="208"/>
      <c r="SZF272" s="208"/>
      <c r="SZG272" s="208"/>
      <c r="SZH272" s="208"/>
      <c r="SZI272" s="208"/>
      <c r="SZJ272" s="208"/>
      <c r="SZK272" s="208"/>
      <c r="SZL272" s="208"/>
      <c r="SZM272" s="208"/>
      <c r="SZN272" s="208"/>
      <c r="SZO272" s="208"/>
      <c r="SZP272" s="208"/>
      <c r="SZQ272" s="208"/>
      <c r="SZR272" s="208"/>
      <c r="SZS272" s="208"/>
      <c r="SZT272" s="208"/>
      <c r="SZU272" s="208"/>
      <c r="SZV272" s="208"/>
      <c r="SZW272" s="208"/>
      <c r="SZX272" s="208"/>
      <c r="SZY272" s="208"/>
      <c r="SZZ272" s="208"/>
      <c r="TAA272" s="208"/>
      <c r="TAB272" s="208"/>
      <c r="TAC272" s="208"/>
      <c r="TAD272" s="208"/>
      <c r="TAE272" s="208"/>
      <c r="TAF272" s="208"/>
      <c r="TAG272" s="208"/>
      <c r="TAH272" s="208"/>
      <c r="TAI272" s="208"/>
      <c r="TAJ272" s="208"/>
      <c r="TAK272" s="208"/>
      <c r="TAL272" s="208"/>
      <c r="TAM272" s="208"/>
      <c r="TAN272" s="208"/>
      <c r="TAO272" s="208"/>
      <c r="TAP272" s="208"/>
      <c r="TAQ272" s="208"/>
      <c r="TAR272" s="208"/>
      <c r="TAS272" s="208"/>
      <c r="TAT272" s="208"/>
      <c r="TAU272" s="208"/>
      <c r="TAV272" s="208"/>
      <c r="TAW272" s="208"/>
      <c r="TAX272" s="208"/>
      <c r="TAY272" s="208"/>
      <c r="TAZ272" s="208"/>
      <c r="TBA272" s="208"/>
      <c r="TBB272" s="208"/>
      <c r="TBC272" s="208"/>
      <c r="TBD272" s="208"/>
      <c r="TBE272" s="208"/>
      <c r="TBF272" s="208"/>
      <c r="TBG272" s="208"/>
      <c r="TBH272" s="208"/>
      <c r="TBI272" s="208"/>
      <c r="TBJ272" s="208"/>
      <c r="TBK272" s="208"/>
      <c r="TBL272" s="208"/>
      <c r="TBM272" s="208"/>
      <c r="TBN272" s="208"/>
      <c r="TBO272" s="208"/>
      <c r="TBP272" s="208"/>
      <c r="TBQ272" s="208"/>
      <c r="TBR272" s="208"/>
      <c r="TBS272" s="208"/>
      <c r="TBT272" s="208"/>
      <c r="TBU272" s="208"/>
      <c r="TBV272" s="208"/>
      <c r="TBW272" s="208"/>
      <c r="TBX272" s="208"/>
      <c r="TBY272" s="208"/>
      <c r="TBZ272" s="208"/>
      <c r="TCA272" s="208"/>
      <c r="TCB272" s="208"/>
      <c r="TCC272" s="208"/>
      <c r="TCD272" s="208"/>
      <c r="TCE272" s="208"/>
      <c r="TCF272" s="208"/>
      <c r="TCG272" s="208"/>
      <c r="TCH272" s="208"/>
      <c r="TCI272" s="208"/>
      <c r="TCJ272" s="208"/>
      <c r="TCK272" s="208"/>
      <c r="TCL272" s="208"/>
      <c r="TCM272" s="208"/>
      <c r="TCN272" s="208"/>
      <c r="TCO272" s="208"/>
      <c r="TCP272" s="208"/>
      <c r="TCQ272" s="208"/>
      <c r="TCR272" s="208"/>
      <c r="TCS272" s="208"/>
      <c r="TCT272" s="208"/>
      <c r="TCU272" s="208"/>
      <c r="TCV272" s="208"/>
      <c r="TCW272" s="208"/>
      <c r="TCX272" s="208"/>
      <c r="TCY272" s="208"/>
      <c r="TCZ272" s="208"/>
      <c r="TDA272" s="208"/>
      <c r="TDB272" s="208"/>
      <c r="TDC272" s="208"/>
      <c r="TDD272" s="208"/>
      <c r="TDE272" s="208"/>
      <c r="TDF272" s="208"/>
      <c r="TDG272" s="208"/>
      <c r="TDH272" s="208"/>
      <c r="TDI272" s="208"/>
      <c r="TDJ272" s="208"/>
      <c r="TDK272" s="208"/>
      <c r="TDL272" s="208"/>
      <c r="TDM272" s="208"/>
      <c r="TDN272" s="208"/>
      <c r="TDO272" s="208"/>
      <c r="TDP272" s="208"/>
      <c r="TDQ272" s="208"/>
      <c r="TDR272" s="208"/>
      <c r="TDS272" s="208"/>
      <c r="TDT272" s="208"/>
      <c r="TDU272" s="208"/>
      <c r="TDV272" s="208"/>
      <c r="TDW272" s="208"/>
      <c r="TDX272" s="208"/>
      <c r="TDY272" s="208"/>
      <c r="TDZ272" s="208"/>
      <c r="TEA272" s="208"/>
      <c r="TEB272" s="208"/>
      <c r="TEC272" s="208"/>
      <c r="TED272" s="208"/>
      <c r="TEE272" s="208"/>
      <c r="TEF272" s="208"/>
      <c r="TEG272" s="208"/>
      <c r="TEH272" s="208"/>
      <c r="TEI272" s="208"/>
      <c r="TEJ272" s="208"/>
      <c r="TEK272" s="208"/>
      <c r="TEL272" s="208"/>
      <c r="TEM272" s="208"/>
      <c r="TEN272" s="208"/>
      <c r="TEO272" s="208"/>
      <c r="TEP272" s="208"/>
      <c r="TEQ272" s="208"/>
      <c r="TER272" s="208"/>
      <c r="TES272" s="208"/>
      <c r="TET272" s="208"/>
      <c r="TEU272" s="208"/>
      <c r="TEV272" s="208"/>
      <c r="TEW272" s="208"/>
      <c r="TEX272" s="208"/>
      <c r="TEY272" s="208"/>
      <c r="TEZ272" s="208"/>
      <c r="TFA272" s="208"/>
      <c r="TFB272" s="208"/>
      <c r="TFC272" s="208"/>
      <c r="TFD272" s="208"/>
      <c r="TFE272" s="208"/>
      <c r="TFF272" s="208"/>
      <c r="TFG272" s="208"/>
      <c r="TFH272" s="208"/>
      <c r="TFI272" s="208"/>
      <c r="TFJ272" s="208"/>
      <c r="TFK272" s="208"/>
      <c r="TFL272" s="208"/>
      <c r="TFM272" s="208"/>
      <c r="TFN272" s="208"/>
      <c r="TFO272" s="208"/>
      <c r="TFP272" s="208"/>
      <c r="TFQ272" s="208"/>
      <c r="TFR272" s="208"/>
      <c r="TFS272" s="208"/>
      <c r="TFT272" s="208"/>
      <c r="TFU272" s="208"/>
      <c r="TFV272" s="208"/>
      <c r="TFW272" s="208"/>
      <c r="TFX272" s="208"/>
      <c r="TFY272" s="208"/>
      <c r="TFZ272" s="208"/>
      <c r="TGA272" s="208"/>
      <c r="TGB272" s="208"/>
      <c r="TGC272" s="208"/>
      <c r="TGD272" s="208"/>
      <c r="TGE272" s="208"/>
      <c r="TGF272" s="208"/>
      <c r="TGG272" s="208"/>
      <c r="TGH272" s="208"/>
      <c r="TGI272" s="208"/>
      <c r="TGJ272" s="208"/>
      <c r="TGK272" s="208"/>
      <c r="TGL272" s="208"/>
      <c r="TGM272" s="208"/>
      <c r="TGN272" s="208"/>
      <c r="TGO272" s="208"/>
      <c r="TGP272" s="208"/>
      <c r="TGQ272" s="208"/>
      <c r="TGR272" s="208"/>
      <c r="TGS272" s="208"/>
      <c r="TGT272" s="208"/>
      <c r="TGU272" s="208"/>
      <c r="TGV272" s="208"/>
      <c r="TGW272" s="208"/>
      <c r="TGX272" s="208"/>
      <c r="TGY272" s="208"/>
      <c r="TGZ272" s="208"/>
      <c r="THA272" s="208"/>
      <c r="THB272" s="208"/>
      <c r="THC272" s="208"/>
      <c r="THD272" s="208"/>
      <c r="THE272" s="208"/>
      <c r="THF272" s="208"/>
      <c r="THG272" s="208"/>
      <c r="THH272" s="208"/>
      <c r="THI272" s="208"/>
      <c r="THJ272" s="208"/>
      <c r="THK272" s="208"/>
      <c r="THL272" s="208"/>
      <c r="THM272" s="208"/>
      <c r="THN272" s="208"/>
      <c r="THO272" s="208"/>
      <c r="THP272" s="208"/>
      <c r="THQ272" s="208"/>
      <c r="THR272" s="208"/>
      <c r="THS272" s="208"/>
      <c r="THT272" s="208"/>
      <c r="THU272" s="208"/>
      <c r="THV272" s="208"/>
      <c r="THW272" s="208"/>
      <c r="THX272" s="208"/>
      <c r="THY272" s="208"/>
      <c r="THZ272" s="208"/>
      <c r="TIA272" s="208"/>
      <c r="TIB272" s="208"/>
      <c r="TIC272" s="208"/>
      <c r="TID272" s="208"/>
      <c r="TIE272" s="208"/>
      <c r="TIF272" s="208"/>
      <c r="TIG272" s="208"/>
      <c r="TIH272" s="208"/>
      <c r="TII272" s="208"/>
      <c r="TIJ272" s="208"/>
      <c r="TIK272" s="208"/>
      <c r="TIL272" s="208"/>
      <c r="TIM272" s="208"/>
      <c r="TIN272" s="208"/>
      <c r="TIO272" s="208"/>
      <c r="TIP272" s="208"/>
      <c r="TIQ272" s="208"/>
      <c r="TIR272" s="208"/>
      <c r="TIS272" s="208"/>
      <c r="TIT272" s="208"/>
      <c r="TIU272" s="208"/>
      <c r="TIV272" s="208"/>
      <c r="TIW272" s="208"/>
      <c r="TIX272" s="208"/>
      <c r="TIY272" s="208"/>
      <c r="TIZ272" s="208"/>
      <c r="TJA272" s="208"/>
      <c r="TJB272" s="208"/>
      <c r="TJC272" s="208"/>
      <c r="TJD272" s="208"/>
      <c r="TJE272" s="208"/>
      <c r="TJF272" s="208"/>
      <c r="TJG272" s="208"/>
      <c r="TJH272" s="208"/>
      <c r="TJI272" s="208"/>
      <c r="TJJ272" s="208"/>
      <c r="TJK272" s="208"/>
      <c r="TJL272" s="208"/>
      <c r="TJM272" s="208"/>
      <c r="TJN272" s="208"/>
      <c r="TJO272" s="208"/>
      <c r="TJP272" s="208"/>
      <c r="TJQ272" s="208"/>
      <c r="TJR272" s="208"/>
      <c r="TJS272" s="208"/>
      <c r="TJT272" s="208"/>
      <c r="TJU272" s="208"/>
      <c r="TJV272" s="208"/>
      <c r="TJW272" s="208"/>
      <c r="TJX272" s="208"/>
      <c r="TJY272" s="208"/>
      <c r="TJZ272" s="208"/>
      <c r="TKA272" s="208"/>
      <c r="TKB272" s="208"/>
      <c r="TKC272" s="208"/>
      <c r="TKD272" s="208"/>
      <c r="TKE272" s="208"/>
      <c r="TKF272" s="208"/>
      <c r="TKG272" s="208"/>
      <c r="TKH272" s="208"/>
      <c r="TKI272" s="208"/>
      <c r="TKJ272" s="208"/>
      <c r="TKK272" s="208"/>
      <c r="TKL272" s="208"/>
      <c r="TKM272" s="208"/>
      <c r="TKN272" s="208"/>
      <c r="TKO272" s="208"/>
      <c r="TKP272" s="208"/>
      <c r="TKQ272" s="208"/>
      <c r="TKR272" s="208"/>
      <c r="TKS272" s="208"/>
      <c r="TKT272" s="208"/>
      <c r="TKU272" s="208"/>
      <c r="TKV272" s="208"/>
      <c r="TKW272" s="208"/>
      <c r="TKX272" s="208"/>
      <c r="TKY272" s="208"/>
      <c r="TKZ272" s="208"/>
      <c r="TLA272" s="208"/>
      <c r="TLB272" s="208"/>
      <c r="TLC272" s="208"/>
      <c r="TLD272" s="208"/>
      <c r="TLE272" s="208"/>
      <c r="TLF272" s="208"/>
      <c r="TLG272" s="208"/>
      <c r="TLH272" s="208"/>
      <c r="TLI272" s="208"/>
      <c r="TLJ272" s="208"/>
      <c r="TLK272" s="208"/>
      <c r="TLL272" s="208"/>
      <c r="TLM272" s="208"/>
      <c r="TLN272" s="208"/>
      <c r="TLO272" s="208"/>
      <c r="TLP272" s="208"/>
      <c r="TLQ272" s="208"/>
      <c r="TLR272" s="208"/>
      <c r="TLS272" s="208"/>
      <c r="TLT272" s="208"/>
      <c r="TLU272" s="208"/>
      <c r="TLV272" s="208"/>
      <c r="TLW272" s="208"/>
      <c r="TLX272" s="208"/>
      <c r="TLY272" s="208"/>
      <c r="TLZ272" s="208"/>
      <c r="TMA272" s="208"/>
      <c r="TMB272" s="208"/>
      <c r="TMC272" s="208"/>
      <c r="TMD272" s="208"/>
      <c r="TME272" s="208"/>
      <c r="TMF272" s="208"/>
      <c r="TMG272" s="208"/>
      <c r="TMH272" s="208"/>
      <c r="TMI272" s="208"/>
      <c r="TMJ272" s="208"/>
      <c r="TMK272" s="208"/>
      <c r="TML272" s="208"/>
      <c r="TMM272" s="208"/>
      <c r="TMN272" s="208"/>
      <c r="TMO272" s="208"/>
      <c r="TMP272" s="208"/>
      <c r="TMQ272" s="208"/>
      <c r="TMR272" s="208"/>
      <c r="TMS272" s="208"/>
      <c r="TMT272" s="208"/>
      <c r="TMU272" s="208"/>
      <c r="TMV272" s="208"/>
      <c r="TMW272" s="208"/>
      <c r="TMX272" s="208"/>
      <c r="TMY272" s="208"/>
      <c r="TMZ272" s="208"/>
      <c r="TNA272" s="208"/>
      <c r="TNB272" s="208"/>
      <c r="TNC272" s="208"/>
      <c r="TND272" s="208"/>
      <c r="TNE272" s="208"/>
      <c r="TNF272" s="208"/>
      <c r="TNG272" s="208"/>
      <c r="TNH272" s="208"/>
      <c r="TNI272" s="208"/>
      <c r="TNJ272" s="208"/>
      <c r="TNK272" s="208"/>
      <c r="TNL272" s="208"/>
      <c r="TNM272" s="208"/>
      <c r="TNN272" s="208"/>
      <c r="TNO272" s="208"/>
      <c r="TNP272" s="208"/>
      <c r="TNQ272" s="208"/>
      <c r="TNR272" s="208"/>
      <c r="TNS272" s="208"/>
      <c r="TNT272" s="208"/>
      <c r="TNU272" s="208"/>
      <c r="TNV272" s="208"/>
      <c r="TNW272" s="208"/>
      <c r="TNX272" s="208"/>
      <c r="TNY272" s="208"/>
      <c r="TNZ272" s="208"/>
      <c r="TOA272" s="208"/>
      <c r="TOB272" s="208"/>
      <c r="TOC272" s="208"/>
      <c r="TOD272" s="208"/>
      <c r="TOE272" s="208"/>
      <c r="TOF272" s="208"/>
      <c r="TOG272" s="208"/>
      <c r="TOH272" s="208"/>
      <c r="TOI272" s="208"/>
      <c r="TOJ272" s="208"/>
      <c r="TOK272" s="208"/>
      <c r="TOL272" s="208"/>
      <c r="TOM272" s="208"/>
      <c r="TON272" s="208"/>
      <c r="TOO272" s="208"/>
      <c r="TOP272" s="208"/>
      <c r="TOQ272" s="208"/>
      <c r="TOR272" s="208"/>
      <c r="TOS272" s="208"/>
      <c r="TOT272" s="208"/>
      <c r="TOU272" s="208"/>
      <c r="TOV272" s="208"/>
      <c r="TOW272" s="208"/>
      <c r="TOX272" s="208"/>
      <c r="TOY272" s="208"/>
      <c r="TOZ272" s="208"/>
      <c r="TPA272" s="208"/>
      <c r="TPB272" s="208"/>
      <c r="TPC272" s="208"/>
      <c r="TPD272" s="208"/>
      <c r="TPE272" s="208"/>
      <c r="TPF272" s="208"/>
      <c r="TPG272" s="208"/>
      <c r="TPH272" s="208"/>
      <c r="TPI272" s="208"/>
      <c r="TPJ272" s="208"/>
      <c r="TPK272" s="208"/>
      <c r="TPL272" s="208"/>
      <c r="TPM272" s="208"/>
      <c r="TPN272" s="208"/>
      <c r="TPO272" s="208"/>
      <c r="TPP272" s="208"/>
      <c r="TPQ272" s="208"/>
      <c r="TPR272" s="208"/>
      <c r="TPS272" s="208"/>
      <c r="TPT272" s="208"/>
      <c r="TPU272" s="208"/>
      <c r="TPV272" s="208"/>
      <c r="TPW272" s="208"/>
      <c r="TPX272" s="208"/>
      <c r="TPY272" s="208"/>
      <c r="TPZ272" s="208"/>
      <c r="TQA272" s="208"/>
      <c r="TQB272" s="208"/>
      <c r="TQC272" s="208"/>
      <c r="TQD272" s="208"/>
      <c r="TQE272" s="208"/>
      <c r="TQF272" s="208"/>
      <c r="TQG272" s="208"/>
      <c r="TQH272" s="208"/>
      <c r="TQI272" s="208"/>
      <c r="TQJ272" s="208"/>
      <c r="TQK272" s="208"/>
      <c r="TQL272" s="208"/>
      <c r="TQM272" s="208"/>
      <c r="TQN272" s="208"/>
      <c r="TQO272" s="208"/>
      <c r="TQP272" s="208"/>
      <c r="TQQ272" s="208"/>
      <c r="TQR272" s="208"/>
      <c r="TQS272" s="208"/>
      <c r="TQT272" s="208"/>
      <c r="TQU272" s="208"/>
      <c r="TQV272" s="208"/>
      <c r="TQW272" s="208"/>
      <c r="TQX272" s="208"/>
      <c r="TQY272" s="208"/>
      <c r="TQZ272" s="208"/>
      <c r="TRA272" s="208"/>
      <c r="TRB272" s="208"/>
      <c r="TRC272" s="208"/>
      <c r="TRD272" s="208"/>
      <c r="TRE272" s="208"/>
      <c r="TRF272" s="208"/>
      <c r="TRG272" s="208"/>
      <c r="TRH272" s="208"/>
      <c r="TRI272" s="208"/>
      <c r="TRJ272" s="208"/>
      <c r="TRK272" s="208"/>
      <c r="TRL272" s="208"/>
      <c r="TRM272" s="208"/>
      <c r="TRN272" s="208"/>
      <c r="TRO272" s="208"/>
      <c r="TRP272" s="208"/>
      <c r="TRQ272" s="208"/>
      <c r="TRR272" s="208"/>
      <c r="TRS272" s="208"/>
      <c r="TRT272" s="208"/>
      <c r="TRU272" s="208"/>
      <c r="TRV272" s="208"/>
      <c r="TRW272" s="208"/>
      <c r="TRX272" s="208"/>
      <c r="TRY272" s="208"/>
      <c r="TRZ272" s="208"/>
      <c r="TSA272" s="208"/>
      <c r="TSB272" s="208"/>
      <c r="TSC272" s="208"/>
      <c r="TSD272" s="208"/>
      <c r="TSE272" s="208"/>
      <c r="TSF272" s="208"/>
      <c r="TSG272" s="208"/>
      <c r="TSH272" s="208"/>
      <c r="TSI272" s="208"/>
      <c r="TSJ272" s="208"/>
      <c r="TSK272" s="208"/>
      <c r="TSL272" s="208"/>
      <c r="TSM272" s="208"/>
      <c r="TSN272" s="208"/>
      <c r="TSO272" s="208"/>
      <c r="TSP272" s="208"/>
      <c r="TSQ272" s="208"/>
      <c r="TSR272" s="208"/>
      <c r="TSS272" s="208"/>
      <c r="TST272" s="208"/>
      <c r="TSU272" s="208"/>
      <c r="TSV272" s="208"/>
      <c r="TSW272" s="208"/>
      <c r="TSX272" s="208"/>
      <c r="TSY272" s="208"/>
      <c r="TSZ272" s="208"/>
      <c r="TTA272" s="208"/>
      <c r="TTB272" s="208"/>
      <c r="TTC272" s="208"/>
      <c r="TTD272" s="208"/>
      <c r="TTE272" s="208"/>
      <c r="TTF272" s="208"/>
      <c r="TTG272" s="208"/>
      <c r="TTH272" s="208"/>
      <c r="TTI272" s="208"/>
      <c r="TTJ272" s="208"/>
      <c r="TTK272" s="208"/>
      <c r="TTL272" s="208"/>
      <c r="TTM272" s="208"/>
      <c r="TTN272" s="208"/>
      <c r="TTO272" s="208"/>
      <c r="TTP272" s="208"/>
      <c r="TTQ272" s="208"/>
      <c r="TTR272" s="208"/>
      <c r="TTS272" s="208"/>
      <c r="TTT272" s="208"/>
      <c r="TTU272" s="208"/>
      <c r="TTV272" s="208"/>
      <c r="TTW272" s="208"/>
      <c r="TTX272" s="208"/>
      <c r="TTY272" s="208"/>
      <c r="TTZ272" s="208"/>
      <c r="TUA272" s="208"/>
      <c r="TUB272" s="208"/>
      <c r="TUC272" s="208"/>
      <c r="TUD272" s="208"/>
      <c r="TUE272" s="208"/>
      <c r="TUF272" s="208"/>
      <c r="TUG272" s="208"/>
      <c r="TUH272" s="208"/>
      <c r="TUI272" s="208"/>
      <c r="TUJ272" s="208"/>
      <c r="TUK272" s="208"/>
      <c r="TUL272" s="208"/>
      <c r="TUM272" s="208"/>
      <c r="TUN272" s="208"/>
      <c r="TUO272" s="208"/>
      <c r="TUP272" s="208"/>
      <c r="TUQ272" s="208"/>
      <c r="TUR272" s="208"/>
      <c r="TUS272" s="208"/>
      <c r="TUT272" s="208"/>
      <c r="TUU272" s="208"/>
      <c r="TUV272" s="208"/>
      <c r="TUW272" s="208"/>
      <c r="TUX272" s="208"/>
      <c r="TUY272" s="208"/>
      <c r="TUZ272" s="208"/>
      <c r="TVA272" s="208"/>
      <c r="TVB272" s="208"/>
      <c r="TVC272" s="208"/>
      <c r="TVD272" s="208"/>
      <c r="TVE272" s="208"/>
      <c r="TVF272" s="208"/>
      <c r="TVG272" s="208"/>
      <c r="TVH272" s="208"/>
      <c r="TVI272" s="208"/>
      <c r="TVJ272" s="208"/>
      <c r="TVK272" s="208"/>
      <c r="TVL272" s="208"/>
      <c r="TVM272" s="208"/>
      <c r="TVN272" s="208"/>
      <c r="TVO272" s="208"/>
      <c r="TVP272" s="208"/>
      <c r="TVQ272" s="208"/>
      <c r="TVR272" s="208"/>
      <c r="TVS272" s="208"/>
      <c r="TVT272" s="208"/>
      <c r="TVU272" s="208"/>
      <c r="TVV272" s="208"/>
      <c r="TVW272" s="208"/>
      <c r="TVX272" s="208"/>
      <c r="TVY272" s="208"/>
      <c r="TVZ272" s="208"/>
      <c r="TWA272" s="208"/>
      <c r="TWB272" s="208"/>
      <c r="TWC272" s="208"/>
      <c r="TWD272" s="208"/>
      <c r="TWE272" s="208"/>
      <c r="TWF272" s="208"/>
      <c r="TWG272" s="208"/>
      <c r="TWH272" s="208"/>
      <c r="TWI272" s="208"/>
      <c r="TWJ272" s="208"/>
      <c r="TWK272" s="208"/>
      <c r="TWL272" s="208"/>
      <c r="TWM272" s="208"/>
      <c r="TWN272" s="208"/>
      <c r="TWO272" s="208"/>
      <c r="TWP272" s="208"/>
      <c r="TWQ272" s="208"/>
      <c r="TWR272" s="208"/>
      <c r="TWS272" s="208"/>
      <c r="TWT272" s="208"/>
      <c r="TWU272" s="208"/>
      <c r="TWV272" s="208"/>
      <c r="TWW272" s="208"/>
      <c r="TWX272" s="208"/>
      <c r="TWY272" s="208"/>
      <c r="TWZ272" s="208"/>
      <c r="TXA272" s="208"/>
      <c r="TXB272" s="208"/>
      <c r="TXC272" s="208"/>
      <c r="TXD272" s="208"/>
      <c r="TXE272" s="208"/>
      <c r="TXF272" s="208"/>
      <c r="TXG272" s="208"/>
      <c r="TXH272" s="208"/>
      <c r="TXI272" s="208"/>
      <c r="TXJ272" s="208"/>
      <c r="TXK272" s="208"/>
      <c r="TXL272" s="208"/>
      <c r="TXM272" s="208"/>
      <c r="TXN272" s="208"/>
      <c r="TXO272" s="208"/>
      <c r="TXP272" s="208"/>
      <c r="TXQ272" s="208"/>
      <c r="TXR272" s="208"/>
      <c r="TXS272" s="208"/>
      <c r="TXT272" s="208"/>
      <c r="TXU272" s="208"/>
      <c r="TXV272" s="208"/>
      <c r="TXW272" s="208"/>
      <c r="TXX272" s="208"/>
      <c r="TXY272" s="208"/>
      <c r="TXZ272" s="208"/>
      <c r="TYA272" s="208"/>
      <c r="TYB272" s="208"/>
      <c r="TYC272" s="208"/>
      <c r="TYD272" s="208"/>
      <c r="TYE272" s="208"/>
      <c r="TYF272" s="208"/>
      <c r="TYG272" s="208"/>
      <c r="TYH272" s="208"/>
      <c r="TYI272" s="208"/>
      <c r="TYJ272" s="208"/>
      <c r="TYK272" s="208"/>
      <c r="TYL272" s="208"/>
      <c r="TYM272" s="208"/>
      <c r="TYN272" s="208"/>
      <c r="TYO272" s="208"/>
      <c r="TYP272" s="208"/>
      <c r="TYQ272" s="208"/>
      <c r="TYR272" s="208"/>
      <c r="TYS272" s="208"/>
      <c r="TYT272" s="208"/>
      <c r="TYU272" s="208"/>
      <c r="TYV272" s="208"/>
      <c r="TYW272" s="208"/>
      <c r="TYX272" s="208"/>
      <c r="TYY272" s="208"/>
      <c r="TYZ272" s="208"/>
      <c r="TZA272" s="208"/>
      <c r="TZB272" s="208"/>
      <c r="TZC272" s="208"/>
      <c r="TZD272" s="208"/>
      <c r="TZE272" s="208"/>
      <c r="TZF272" s="208"/>
      <c r="TZG272" s="208"/>
      <c r="TZH272" s="208"/>
      <c r="TZI272" s="208"/>
      <c r="TZJ272" s="208"/>
      <c r="TZK272" s="208"/>
      <c r="TZL272" s="208"/>
      <c r="TZM272" s="208"/>
      <c r="TZN272" s="208"/>
      <c r="TZO272" s="208"/>
      <c r="TZP272" s="208"/>
      <c r="TZQ272" s="208"/>
      <c r="TZR272" s="208"/>
      <c r="TZS272" s="208"/>
      <c r="TZT272" s="208"/>
      <c r="TZU272" s="208"/>
      <c r="TZV272" s="208"/>
      <c r="TZW272" s="208"/>
      <c r="TZX272" s="208"/>
      <c r="TZY272" s="208"/>
      <c r="TZZ272" s="208"/>
      <c r="UAA272" s="208"/>
      <c r="UAB272" s="208"/>
      <c r="UAC272" s="208"/>
      <c r="UAD272" s="208"/>
      <c r="UAE272" s="208"/>
      <c r="UAF272" s="208"/>
      <c r="UAG272" s="208"/>
      <c r="UAH272" s="208"/>
      <c r="UAI272" s="208"/>
      <c r="UAJ272" s="208"/>
      <c r="UAK272" s="208"/>
      <c r="UAL272" s="208"/>
      <c r="UAM272" s="208"/>
      <c r="UAN272" s="208"/>
      <c r="UAO272" s="208"/>
      <c r="UAP272" s="208"/>
      <c r="UAQ272" s="208"/>
      <c r="UAR272" s="208"/>
      <c r="UAS272" s="208"/>
      <c r="UAT272" s="208"/>
      <c r="UAU272" s="208"/>
      <c r="UAV272" s="208"/>
      <c r="UAW272" s="208"/>
      <c r="UAX272" s="208"/>
      <c r="UAY272" s="208"/>
      <c r="UAZ272" s="208"/>
      <c r="UBA272" s="208"/>
      <c r="UBB272" s="208"/>
      <c r="UBC272" s="208"/>
      <c r="UBD272" s="208"/>
      <c r="UBE272" s="208"/>
      <c r="UBF272" s="208"/>
      <c r="UBG272" s="208"/>
      <c r="UBH272" s="208"/>
      <c r="UBI272" s="208"/>
      <c r="UBJ272" s="208"/>
      <c r="UBK272" s="208"/>
      <c r="UBL272" s="208"/>
      <c r="UBM272" s="208"/>
      <c r="UBN272" s="208"/>
      <c r="UBO272" s="208"/>
      <c r="UBP272" s="208"/>
      <c r="UBQ272" s="208"/>
      <c r="UBR272" s="208"/>
      <c r="UBS272" s="208"/>
      <c r="UBT272" s="208"/>
      <c r="UBU272" s="208"/>
      <c r="UBV272" s="208"/>
      <c r="UBW272" s="208"/>
      <c r="UBX272" s="208"/>
      <c r="UBY272" s="208"/>
      <c r="UBZ272" s="208"/>
      <c r="UCA272" s="208"/>
      <c r="UCB272" s="208"/>
      <c r="UCC272" s="208"/>
      <c r="UCD272" s="208"/>
      <c r="UCE272" s="208"/>
      <c r="UCF272" s="208"/>
      <c r="UCG272" s="208"/>
      <c r="UCH272" s="208"/>
      <c r="UCI272" s="208"/>
      <c r="UCJ272" s="208"/>
      <c r="UCK272" s="208"/>
      <c r="UCL272" s="208"/>
      <c r="UCM272" s="208"/>
      <c r="UCN272" s="208"/>
      <c r="UCO272" s="208"/>
      <c r="UCP272" s="208"/>
      <c r="UCQ272" s="208"/>
      <c r="UCR272" s="208"/>
      <c r="UCS272" s="208"/>
      <c r="UCT272" s="208"/>
      <c r="UCU272" s="208"/>
      <c r="UCV272" s="208"/>
      <c r="UCW272" s="208"/>
      <c r="UCX272" s="208"/>
      <c r="UCY272" s="208"/>
      <c r="UCZ272" s="208"/>
      <c r="UDA272" s="208"/>
      <c r="UDB272" s="208"/>
      <c r="UDC272" s="208"/>
      <c r="UDD272" s="208"/>
      <c r="UDE272" s="208"/>
      <c r="UDF272" s="208"/>
      <c r="UDG272" s="208"/>
      <c r="UDH272" s="208"/>
      <c r="UDI272" s="208"/>
      <c r="UDJ272" s="208"/>
      <c r="UDK272" s="208"/>
      <c r="UDL272" s="208"/>
      <c r="UDM272" s="208"/>
      <c r="UDN272" s="208"/>
      <c r="UDO272" s="208"/>
      <c r="UDP272" s="208"/>
      <c r="UDQ272" s="208"/>
      <c r="UDR272" s="208"/>
      <c r="UDS272" s="208"/>
      <c r="UDT272" s="208"/>
      <c r="UDU272" s="208"/>
      <c r="UDV272" s="208"/>
      <c r="UDW272" s="208"/>
      <c r="UDX272" s="208"/>
      <c r="UDY272" s="208"/>
      <c r="UDZ272" s="208"/>
      <c r="UEA272" s="208"/>
      <c r="UEB272" s="208"/>
      <c r="UEC272" s="208"/>
      <c r="UED272" s="208"/>
      <c r="UEE272" s="208"/>
      <c r="UEF272" s="208"/>
      <c r="UEG272" s="208"/>
      <c r="UEH272" s="208"/>
      <c r="UEI272" s="208"/>
      <c r="UEJ272" s="208"/>
      <c r="UEK272" s="208"/>
      <c r="UEL272" s="208"/>
      <c r="UEM272" s="208"/>
      <c r="UEN272" s="208"/>
      <c r="UEO272" s="208"/>
      <c r="UEP272" s="208"/>
      <c r="UEQ272" s="208"/>
      <c r="UER272" s="208"/>
      <c r="UES272" s="208"/>
      <c r="UET272" s="208"/>
      <c r="UEU272" s="208"/>
      <c r="UEV272" s="208"/>
      <c r="UEW272" s="208"/>
      <c r="UEX272" s="208"/>
      <c r="UEY272" s="208"/>
      <c r="UEZ272" s="208"/>
      <c r="UFA272" s="208"/>
      <c r="UFB272" s="208"/>
      <c r="UFC272" s="208"/>
      <c r="UFD272" s="208"/>
      <c r="UFE272" s="208"/>
      <c r="UFF272" s="208"/>
      <c r="UFG272" s="208"/>
      <c r="UFH272" s="208"/>
      <c r="UFI272" s="208"/>
      <c r="UFJ272" s="208"/>
      <c r="UFK272" s="208"/>
      <c r="UFL272" s="208"/>
      <c r="UFM272" s="208"/>
      <c r="UFN272" s="208"/>
      <c r="UFO272" s="208"/>
      <c r="UFP272" s="208"/>
      <c r="UFQ272" s="208"/>
      <c r="UFR272" s="208"/>
      <c r="UFS272" s="208"/>
      <c r="UFT272" s="208"/>
      <c r="UFU272" s="208"/>
      <c r="UFV272" s="208"/>
      <c r="UFW272" s="208"/>
      <c r="UFX272" s="208"/>
      <c r="UFY272" s="208"/>
      <c r="UFZ272" s="208"/>
      <c r="UGA272" s="208"/>
      <c r="UGB272" s="208"/>
      <c r="UGC272" s="208"/>
      <c r="UGD272" s="208"/>
      <c r="UGE272" s="208"/>
      <c r="UGF272" s="208"/>
      <c r="UGG272" s="208"/>
      <c r="UGH272" s="208"/>
      <c r="UGI272" s="208"/>
      <c r="UGJ272" s="208"/>
      <c r="UGK272" s="208"/>
      <c r="UGL272" s="208"/>
      <c r="UGM272" s="208"/>
      <c r="UGN272" s="208"/>
      <c r="UGO272" s="208"/>
      <c r="UGP272" s="208"/>
      <c r="UGQ272" s="208"/>
      <c r="UGR272" s="208"/>
      <c r="UGS272" s="208"/>
      <c r="UGT272" s="208"/>
      <c r="UGU272" s="208"/>
      <c r="UGV272" s="208"/>
      <c r="UGW272" s="208"/>
      <c r="UGX272" s="208"/>
      <c r="UGY272" s="208"/>
      <c r="UGZ272" s="208"/>
      <c r="UHA272" s="208"/>
      <c r="UHB272" s="208"/>
      <c r="UHC272" s="208"/>
      <c r="UHD272" s="208"/>
      <c r="UHE272" s="208"/>
      <c r="UHF272" s="208"/>
      <c r="UHG272" s="208"/>
      <c r="UHH272" s="208"/>
      <c r="UHI272" s="208"/>
      <c r="UHJ272" s="208"/>
      <c r="UHK272" s="208"/>
      <c r="UHL272" s="208"/>
      <c r="UHM272" s="208"/>
      <c r="UHN272" s="208"/>
      <c r="UHO272" s="208"/>
      <c r="UHP272" s="208"/>
      <c r="UHQ272" s="208"/>
      <c r="UHR272" s="208"/>
      <c r="UHS272" s="208"/>
      <c r="UHT272" s="208"/>
      <c r="UHU272" s="208"/>
      <c r="UHV272" s="208"/>
      <c r="UHW272" s="208"/>
      <c r="UHX272" s="208"/>
      <c r="UHY272" s="208"/>
      <c r="UHZ272" s="208"/>
      <c r="UIA272" s="208"/>
      <c r="UIB272" s="208"/>
      <c r="UIC272" s="208"/>
      <c r="UID272" s="208"/>
      <c r="UIE272" s="208"/>
      <c r="UIF272" s="208"/>
      <c r="UIG272" s="208"/>
      <c r="UIH272" s="208"/>
      <c r="UII272" s="208"/>
      <c r="UIJ272" s="208"/>
      <c r="UIK272" s="208"/>
      <c r="UIL272" s="208"/>
      <c r="UIM272" s="208"/>
      <c r="UIN272" s="208"/>
      <c r="UIO272" s="208"/>
      <c r="UIP272" s="208"/>
      <c r="UIQ272" s="208"/>
      <c r="UIR272" s="208"/>
      <c r="UIS272" s="208"/>
      <c r="UIT272" s="208"/>
      <c r="UIU272" s="208"/>
      <c r="UIV272" s="208"/>
      <c r="UIW272" s="208"/>
      <c r="UIX272" s="208"/>
      <c r="UIY272" s="208"/>
      <c r="UIZ272" s="208"/>
      <c r="UJA272" s="208"/>
      <c r="UJB272" s="208"/>
      <c r="UJC272" s="208"/>
      <c r="UJD272" s="208"/>
      <c r="UJE272" s="208"/>
      <c r="UJF272" s="208"/>
      <c r="UJG272" s="208"/>
      <c r="UJH272" s="208"/>
      <c r="UJI272" s="208"/>
      <c r="UJJ272" s="208"/>
      <c r="UJK272" s="208"/>
      <c r="UJL272" s="208"/>
      <c r="UJM272" s="208"/>
      <c r="UJN272" s="208"/>
      <c r="UJO272" s="208"/>
      <c r="UJP272" s="208"/>
      <c r="UJQ272" s="208"/>
      <c r="UJR272" s="208"/>
      <c r="UJS272" s="208"/>
      <c r="UJT272" s="208"/>
      <c r="UJU272" s="208"/>
      <c r="UJV272" s="208"/>
      <c r="UJW272" s="208"/>
      <c r="UJX272" s="208"/>
      <c r="UJY272" s="208"/>
      <c r="UJZ272" s="208"/>
      <c r="UKA272" s="208"/>
      <c r="UKB272" s="208"/>
      <c r="UKC272" s="208"/>
      <c r="UKD272" s="208"/>
      <c r="UKE272" s="208"/>
      <c r="UKF272" s="208"/>
      <c r="UKG272" s="208"/>
      <c r="UKH272" s="208"/>
      <c r="UKI272" s="208"/>
      <c r="UKJ272" s="208"/>
      <c r="UKK272" s="208"/>
      <c r="UKL272" s="208"/>
      <c r="UKM272" s="208"/>
      <c r="UKN272" s="208"/>
      <c r="UKO272" s="208"/>
      <c r="UKP272" s="208"/>
      <c r="UKQ272" s="208"/>
      <c r="UKR272" s="208"/>
      <c r="UKS272" s="208"/>
      <c r="UKT272" s="208"/>
      <c r="UKU272" s="208"/>
      <c r="UKV272" s="208"/>
      <c r="UKW272" s="208"/>
      <c r="UKX272" s="208"/>
      <c r="UKY272" s="208"/>
      <c r="UKZ272" s="208"/>
      <c r="ULA272" s="208"/>
      <c r="ULB272" s="208"/>
      <c r="ULC272" s="208"/>
      <c r="ULD272" s="208"/>
      <c r="ULE272" s="208"/>
      <c r="ULF272" s="208"/>
      <c r="ULG272" s="208"/>
      <c r="ULH272" s="208"/>
      <c r="ULI272" s="208"/>
      <c r="ULJ272" s="208"/>
      <c r="ULK272" s="208"/>
      <c r="ULL272" s="208"/>
      <c r="ULM272" s="208"/>
      <c r="ULN272" s="208"/>
      <c r="ULO272" s="208"/>
      <c r="ULP272" s="208"/>
      <c r="ULQ272" s="208"/>
      <c r="ULR272" s="208"/>
      <c r="ULS272" s="208"/>
      <c r="ULT272" s="208"/>
      <c r="ULU272" s="208"/>
      <c r="ULV272" s="208"/>
      <c r="ULW272" s="208"/>
      <c r="ULX272" s="208"/>
      <c r="ULY272" s="208"/>
      <c r="ULZ272" s="208"/>
      <c r="UMA272" s="208"/>
      <c r="UMB272" s="208"/>
      <c r="UMC272" s="208"/>
      <c r="UMD272" s="208"/>
      <c r="UME272" s="208"/>
      <c r="UMF272" s="208"/>
      <c r="UMG272" s="208"/>
      <c r="UMH272" s="208"/>
      <c r="UMI272" s="208"/>
      <c r="UMJ272" s="208"/>
      <c r="UMK272" s="208"/>
      <c r="UML272" s="208"/>
      <c r="UMM272" s="208"/>
      <c r="UMN272" s="208"/>
      <c r="UMO272" s="208"/>
      <c r="UMP272" s="208"/>
      <c r="UMQ272" s="208"/>
      <c r="UMR272" s="208"/>
      <c r="UMS272" s="208"/>
      <c r="UMT272" s="208"/>
      <c r="UMU272" s="208"/>
      <c r="UMV272" s="208"/>
      <c r="UMW272" s="208"/>
      <c r="UMX272" s="208"/>
      <c r="UMY272" s="208"/>
      <c r="UMZ272" s="208"/>
      <c r="UNA272" s="208"/>
      <c r="UNB272" s="208"/>
      <c r="UNC272" s="208"/>
      <c r="UND272" s="208"/>
      <c r="UNE272" s="208"/>
      <c r="UNF272" s="208"/>
      <c r="UNG272" s="208"/>
      <c r="UNH272" s="208"/>
      <c r="UNI272" s="208"/>
      <c r="UNJ272" s="208"/>
      <c r="UNK272" s="208"/>
      <c r="UNL272" s="208"/>
      <c r="UNM272" s="208"/>
      <c r="UNN272" s="208"/>
      <c r="UNO272" s="208"/>
      <c r="UNP272" s="208"/>
      <c r="UNQ272" s="208"/>
      <c r="UNR272" s="208"/>
      <c r="UNS272" s="208"/>
      <c r="UNT272" s="208"/>
      <c r="UNU272" s="208"/>
      <c r="UNV272" s="208"/>
      <c r="UNW272" s="208"/>
      <c r="UNX272" s="208"/>
      <c r="UNY272" s="208"/>
      <c r="UNZ272" s="208"/>
      <c r="UOA272" s="208"/>
      <c r="UOB272" s="208"/>
      <c r="UOC272" s="208"/>
      <c r="UOD272" s="208"/>
      <c r="UOE272" s="208"/>
      <c r="UOF272" s="208"/>
      <c r="UOG272" s="208"/>
      <c r="UOH272" s="208"/>
      <c r="UOI272" s="208"/>
      <c r="UOJ272" s="208"/>
      <c r="UOK272" s="208"/>
      <c r="UOL272" s="208"/>
      <c r="UOM272" s="208"/>
      <c r="UON272" s="208"/>
      <c r="UOO272" s="208"/>
      <c r="UOP272" s="208"/>
      <c r="UOQ272" s="208"/>
      <c r="UOR272" s="208"/>
      <c r="UOS272" s="208"/>
      <c r="UOT272" s="208"/>
      <c r="UOU272" s="208"/>
      <c r="UOV272" s="208"/>
      <c r="UOW272" s="208"/>
      <c r="UOX272" s="208"/>
      <c r="UOY272" s="208"/>
      <c r="UOZ272" s="208"/>
      <c r="UPA272" s="208"/>
      <c r="UPB272" s="208"/>
      <c r="UPC272" s="208"/>
      <c r="UPD272" s="208"/>
      <c r="UPE272" s="208"/>
      <c r="UPF272" s="208"/>
      <c r="UPG272" s="208"/>
      <c r="UPH272" s="208"/>
      <c r="UPI272" s="208"/>
      <c r="UPJ272" s="208"/>
      <c r="UPK272" s="208"/>
      <c r="UPL272" s="208"/>
      <c r="UPM272" s="208"/>
      <c r="UPN272" s="208"/>
      <c r="UPO272" s="208"/>
      <c r="UPP272" s="208"/>
      <c r="UPQ272" s="208"/>
      <c r="UPR272" s="208"/>
      <c r="UPS272" s="208"/>
      <c r="UPT272" s="208"/>
      <c r="UPU272" s="208"/>
      <c r="UPV272" s="208"/>
      <c r="UPW272" s="208"/>
      <c r="UPX272" s="208"/>
      <c r="UPY272" s="208"/>
      <c r="UPZ272" s="208"/>
      <c r="UQA272" s="208"/>
      <c r="UQB272" s="208"/>
      <c r="UQC272" s="208"/>
      <c r="UQD272" s="208"/>
      <c r="UQE272" s="208"/>
      <c r="UQF272" s="208"/>
      <c r="UQG272" s="208"/>
      <c r="UQH272" s="208"/>
      <c r="UQI272" s="208"/>
      <c r="UQJ272" s="208"/>
      <c r="UQK272" s="208"/>
      <c r="UQL272" s="208"/>
      <c r="UQM272" s="208"/>
      <c r="UQN272" s="208"/>
      <c r="UQO272" s="208"/>
      <c r="UQP272" s="208"/>
      <c r="UQQ272" s="208"/>
      <c r="UQR272" s="208"/>
      <c r="UQS272" s="208"/>
      <c r="UQT272" s="208"/>
      <c r="UQU272" s="208"/>
      <c r="UQV272" s="208"/>
      <c r="UQW272" s="208"/>
      <c r="UQX272" s="208"/>
      <c r="UQY272" s="208"/>
      <c r="UQZ272" s="208"/>
      <c r="URA272" s="208"/>
      <c r="URB272" s="208"/>
      <c r="URC272" s="208"/>
      <c r="URD272" s="208"/>
      <c r="URE272" s="208"/>
      <c r="URF272" s="208"/>
      <c r="URG272" s="208"/>
      <c r="URH272" s="208"/>
      <c r="URI272" s="208"/>
      <c r="URJ272" s="208"/>
      <c r="URK272" s="208"/>
      <c r="URL272" s="208"/>
      <c r="URM272" s="208"/>
      <c r="URN272" s="208"/>
      <c r="URO272" s="208"/>
      <c r="URP272" s="208"/>
      <c r="URQ272" s="208"/>
      <c r="URR272" s="208"/>
      <c r="URS272" s="208"/>
      <c r="URT272" s="208"/>
      <c r="URU272" s="208"/>
      <c r="URV272" s="208"/>
      <c r="URW272" s="208"/>
      <c r="URX272" s="208"/>
      <c r="URY272" s="208"/>
      <c r="URZ272" s="208"/>
      <c r="USA272" s="208"/>
      <c r="USB272" s="208"/>
      <c r="USC272" s="208"/>
      <c r="USD272" s="208"/>
      <c r="USE272" s="208"/>
      <c r="USF272" s="208"/>
      <c r="USG272" s="208"/>
      <c r="USH272" s="208"/>
      <c r="USI272" s="208"/>
      <c r="USJ272" s="208"/>
      <c r="USK272" s="208"/>
      <c r="USL272" s="208"/>
      <c r="USM272" s="208"/>
      <c r="USN272" s="208"/>
      <c r="USO272" s="208"/>
      <c r="USP272" s="208"/>
      <c r="USQ272" s="208"/>
      <c r="USR272" s="208"/>
      <c r="USS272" s="208"/>
      <c r="UST272" s="208"/>
      <c r="USU272" s="208"/>
      <c r="USV272" s="208"/>
      <c r="USW272" s="208"/>
      <c r="USX272" s="208"/>
      <c r="USY272" s="208"/>
      <c r="USZ272" s="208"/>
      <c r="UTA272" s="208"/>
      <c r="UTB272" s="208"/>
      <c r="UTC272" s="208"/>
      <c r="UTD272" s="208"/>
      <c r="UTE272" s="208"/>
      <c r="UTF272" s="208"/>
      <c r="UTG272" s="208"/>
      <c r="UTH272" s="208"/>
      <c r="UTI272" s="208"/>
      <c r="UTJ272" s="208"/>
      <c r="UTK272" s="208"/>
      <c r="UTL272" s="208"/>
      <c r="UTM272" s="208"/>
      <c r="UTN272" s="208"/>
      <c r="UTO272" s="208"/>
      <c r="UTP272" s="208"/>
      <c r="UTQ272" s="208"/>
      <c r="UTR272" s="208"/>
      <c r="UTS272" s="208"/>
      <c r="UTT272" s="208"/>
      <c r="UTU272" s="208"/>
      <c r="UTV272" s="208"/>
      <c r="UTW272" s="208"/>
      <c r="UTX272" s="208"/>
      <c r="UTY272" s="208"/>
      <c r="UTZ272" s="208"/>
      <c r="UUA272" s="208"/>
      <c r="UUB272" s="208"/>
      <c r="UUC272" s="208"/>
      <c r="UUD272" s="208"/>
      <c r="UUE272" s="208"/>
      <c r="UUF272" s="208"/>
      <c r="UUG272" s="208"/>
      <c r="UUH272" s="208"/>
      <c r="UUI272" s="208"/>
      <c r="UUJ272" s="208"/>
      <c r="UUK272" s="208"/>
      <c r="UUL272" s="208"/>
      <c r="UUM272" s="208"/>
      <c r="UUN272" s="208"/>
      <c r="UUO272" s="208"/>
      <c r="UUP272" s="208"/>
      <c r="UUQ272" s="208"/>
      <c r="UUR272" s="208"/>
      <c r="UUS272" s="208"/>
      <c r="UUT272" s="208"/>
      <c r="UUU272" s="208"/>
      <c r="UUV272" s="208"/>
      <c r="UUW272" s="208"/>
      <c r="UUX272" s="208"/>
      <c r="UUY272" s="208"/>
      <c r="UUZ272" s="208"/>
      <c r="UVA272" s="208"/>
      <c r="UVB272" s="208"/>
      <c r="UVC272" s="208"/>
      <c r="UVD272" s="208"/>
      <c r="UVE272" s="208"/>
      <c r="UVF272" s="208"/>
      <c r="UVG272" s="208"/>
      <c r="UVH272" s="208"/>
      <c r="UVI272" s="208"/>
      <c r="UVJ272" s="208"/>
      <c r="UVK272" s="208"/>
      <c r="UVL272" s="208"/>
      <c r="UVM272" s="208"/>
      <c r="UVN272" s="208"/>
      <c r="UVO272" s="208"/>
      <c r="UVP272" s="208"/>
      <c r="UVQ272" s="208"/>
      <c r="UVR272" s="208"/>
      <c r="UVS272" s="208"/>
      <c r="UVT272" s="208"/>
      <c r="UVU272" s="208"/>
      <c r="UVV272" s="208"/>
      <c r="UVW272" s="208"/>
      <c r="UVX272" s="208"/>
      <c r="UVY272" s="208"/>
      <c r="UVZ272" s="208"/>
      <c r="UWA272" s="208"/>
      <c r="UWB272" s="208"/>
      <c r="UWC272" s="208"/>
      <c r="UWD272" s="208"/>
      <c r="UWE272" s="208"/>
      <c r="UWF272" s="208"/>
      <c r="UWG272" s="208"/>
      <c r="UWH272" s="208"/>
      <c r="UWI272" s="208"/>
      <c r="UWJ272" s="208"/>
      <c r="UWK272" s="208"/>
      <c r="UWL272" s="208"/>
      <c r="UWM272" s="208"/>
      <c r="UWN272" s="208"/>
      <c r="UWO272" s="208"/>
      <c r="UWP272" s="208"/>
      <c r="UWQ272" s="208"/>
      <c r="UWR272" s="208"/>
      <c r="UWS272" s="208"/>
      <c r="UWT272" s="208"/>
      <c r="UWU272" s="208"/>
      <c r="UWV272" s="208"/>
      <c r="UWW272" s="208"/>
      <c r="UWX272" s="208"/>
      <c r="UWY272" s="208"/>
      <c r="UWZ272" s="208"/>
      <c r="UXA272" s="208"/>
      <c r="UXB272" s="208"/>
      <c r="UXC272" s="208"/>
      <c r="UXD272" s="208"/>
      <c r="UXE272" s="208"/>
      <c r="UXF272" s="208"/>
      <c r="UXG272" s="208"/>
      <c r="UXH272" s="208"/>
      <c r="UXI272" s="208"/>
      <c r="UXJ272" s="208"/>
      <c r="UXK272" s="208"/>
      <c r="UXL272" s="208"/>
      <c r="UXM272" s="208"/>
      <c r="UXN272" s="208"/>
      <c r="UXO272" s="208"/>
      <c r="UXP272" s="208"/>
      <c r="UXQ272" s="208"/>
      <c r="UXR272" s="208"/>
      <c r="UXS272" s="208"/>
      <c r="UXT272" s="208"/>
      <c r="UXU272" s="208"/>
      <c r="UXV272" s="208"/>
      <c r="UXW272" s="208"/>
      <c r="UXX272" s="208"/>
      <c r="UXY272" s="208"/>
      <c r="UXZ272" s="208"/>
      <c r="UYA272" s="208"/>
      <c r="UYB272" s="208"/>
      <c r="UYC272" s="208"/>
      <c r="UYD272" s="208"/>
      <c r="UYE272" s="208"/>
      <c r="UYF272" s="208"/>
      <c r="UYG272" s="208"/>
      <c r="UYH272" s="208"/>
      <c r="UYI272" s="208"/>
      <c r="UYJ272" s="208"/>
      <c r="UYK272" s="208"/>
      <c r="UYL272" s="208"/>
      <c r="UYM272" s="208"/>
      <c r="UYN272" s="208"/>
      <c r="UYO272" s="208"/>
      <c r="UYP272" s="208"/>
      <c r="UYQ272" s="208"/>
      <c r="UYR272" s="208"/>
      <c r="UYS272" s="208"/>
      <c r="UYT272" s="208"/>
      <c r="UYU272" s="208"/>
      <c r="UYV272" s="208"/>
      <c r="UYW272" s="208"/>
      <c r="UYX272" s="208"/>
      <c r="UYY272" s="208"/>
      <c r="UYZ272" s="208"/>
      <c r="UZA272" s="208"/>
      <c r="UZB272" s="208"/>
      <c r="UZC272" s="208"/>
      <c r="UZD272" s="208"/>
      <c r="UZE272" s="208"/>
      <c r="UZF272" s="208"/>
      <c r="UZG272" s="208"/>
      <c r="UZH272" s="208"/>
      <c r="UZI272" s="208"/>
      <c r="UZJ272" s="208"/>
      <c r="UZK272" s="208"/>
      <c r="UZL272" s="208"/>
      <c r="UZM272" s="208"/>
      <c r="UZN272" s="208"/>
      <c r="UZO272" s="208"/>
      <c r="UZP272" s="208"/>
      <c r="UZQ272" s="208"/>
      <c r="UZR272" s="208"/>
      <c r="UZS272" s="208"/>
      <c r="UZT272" s="208"/>
      <c r="UZU272" s="208"/>
      <c r="UZV272" s="208"/>
      <c r="UZW272" s="208"/>
      <c r="UZX272" s="208"/>
      <c r="UZY272" s="208"/>
      <c r="UZZ272" s="208"/>
      <c r="VAA272" s="208"/>
      <c r="VAB272" s="208"/>
      <c r="VAC272" s="208"/>
      <c r="VAD272" s="208"/>
      <c r="VAE272" s="208"/>
      <c r="VAF272" s="208"/>
      <c r="VAG272" s="208"/>
      <c r="VAH272" s="208"/>
      <c r="VAI272" s="208"/>
      <c r="VAJ272" s="208"/>
      <c r="VAK272" s="208"/>
      <c r="VAL272" s="208"/>
      <c r="VAM272" s="208"/>
      <c r="VAN272" s="208"/>
      <c r="VAO272" s="208"/>
      <c r="VAP272" s="208"/>
      <c r="VAQ272" s="208"/>
      <c r="VAR272" s="208"/>
      <c r="VAS272" s="208"/>
      <c r="VAT272" s="208"/>
      <c r="VAU272" s="208"/>
      <c r="VAV272" s="208"/>
      <c r="VAW272" s="208"/>
      <c r="VAX272" s="208"/>
      <c r="VAY272" s="208"/>
      <c r="VAZ272" s="208"/>
      <c r="VBA272" s="208"/>
      <c r="VBB272" s="208"/>
      <c r="VBC272" s="208"/>
      <c r="VBD272" s="208"/>
      <c r="VBE272" s="208"/>
      <c r="VBF272" s="208"/>
      <c r="VBG272" s="208"/>
      <c r="VBH272" s="208"/>
      <c r="VBI272" s="208"/>
      <c r="VBJ272" s="208"/>
      <c r="VBK272" s="208"/>
      <c r="VBL272" s="208"/>
      <c r="VBM272" s="208"/>
      <c r="VBN272" s="208"/>
      <c r="VBO272" s="208"/>
      <c r="VBP272" s="208"/>
      <c r="VBQ272" s="208"/>
      <c r="VBR272" s="208"/>
      <c r="VBS272" s="208"/>
      <c r="VBT272" s="208"/>
      <c r="VBU272" s="208"/>
      <c r="VBV272" s="208"/>
      <c r="VBW272" s="208"/>
      <c r="VBX272" s="208"/>
      <c r="VBY272" s="208"/>
      <c r="VBZ272" s="208"/>
      <c r="VCA272" s="208"/>
      <c r="VCB272" s="208"/>
      <c r="VCC272" s="208"/>
      <c r="VCD272" s="208"/>
      <c r="VCE272" s="208"/>
      <c r="VCF272" s="208"/>
      <c r="VCG272" s="208"/>
      <c r="VCH272" s="208"/>
      <c r="VCI272" s="208"/>
      <c r="VCJ272" s="208"/>
      <c r="VCK272" s="208"/>
      <c r="VCL272" s="208"/>
      <c r="VCM272" s="208"/>
      <c r="VCN272" s="208"/>
      <c r="VCO272" s="208"/>
      <c r="VCP272" s="208"/>
      <c r="VCQ272" s="208"/>
      <c r="VCR272" s="208"/>
      <c r="VCS272" s="208"/>
      <c r="VCT272" s="208"/>
      <c r="VCU272" s="208"/>
      <c r="VCV272" s="208"/>
      <c r="VCW272" s="208"/>
      <c r="VCX272" s="208"/>
      <c r="VCY272" s="208"/>
      <c r="VCZ272" s="208"/>
      <c r="VDA272" s="208"/>
      <c r="VDB272" s="208"/>
      <c r="VDC272" s="208"/>
      <c r="VDD272" s="208"/>
      <c r="VDE272" s="208"/>
      <c r="VDF272" s="208"/>
      <c r="VDG272" s="208"/>
      <c r="VDH272" s="208"/>
      <c r="VDI272" s="208"/>
      <c r="VDJ272" s="208"/>
      <c r="VDK272" s="208"/>
      <c r="VDL272" s="208"/>
      <c r="VDM272" s="208"/>
      <c r="VDN272" s="208"/>
      <c r="VDO272" s="208"/>
      <c r="VDP272" s="208"/>
      <c r="VDQ272" s="208"/>
      <c r="VDR272" s="208"/>
      <c r="VDS272" s="208"/>
      <c r="VDT272" s="208"/>
      <c r="VDU272" s="208"/>
      <c r="VDV272" s="208"/>
      <c r="VDW272" s="208"/>
      <c r="VDX272" s="208"/>
      <c r="VDY272" s="208"/>
      <c r="VDZ272" s="208"/>
      <c r="VEA272" s="208"/>
      <c r="VEB272" s="208"/>
      <c r="VEC272" s="208"/>
      <c r="VED272" s="208"/>
      <c r="VEE272" s="208"/>
      <c r="VEF272" s="208"/>
      <c r="VEG272" s="208"/>
      <c r="VEH272" s="208"/>
      <c r="VEI272" s="208"/>
      <c r="VEJ272" s="208"/>
      <c r="VEK272" s="208"/>
      <c r="VEL272" s="208"/>
      <c r="VEM272" s="208"/>
      <c r="VEN272" s="208"/>
      <c r="VEO272" s="208"/>
      <c r="VEP272" s="208"/>
      <c r="VEQ272" s="208"/>
      <c r="VER272" s="208"/>
      <c r="VES272" s="208"/>
      <c r="VET272" s="208"/>
      <c r="VEU272" s="208"/>
      <c r="VEV272" s="208"/>
      <c r="VEW272" s="208"/>
      <c r="VEX272" s="208"/>
      <c r="VEY272" s="208"/>
      <c r="VEZ272" s="208"/>
      <c r="VFA272" s="208"/>
      <c r="VFB272" s="208"/>
      <c r="VFC272" s="208"/>
      <c r="VFD272" s="208"/>
      <c r="VFE272" s="208"/>
      <c r="VFF272" s="208"/>
      <c r="VFG272" s="208"/>
      <c r="VFH272" s="208"/>
      <c r="VFI272" s="208"/>
      <c r="VFJ272" s="208"/>
      <c r="VFK272" s="208"/>
      <c r="VFL272" s="208"/>
      <c r="VFM272" s="208"/>
      <c r="VFN272" s="208"/>
      <c r="VFO272" s="208"/>
      <c r="VFP272" s="208"/>
      <c r="VFQ272" s="208"/>
      <c r="VFR272" s="208"/>
      <c r="VFS272" s="208"/>
      <c r="VFT272" s="208"/>
      <c r="VFU272" s="208"/>
      <c r="VFV272" s="208"/>
      <c r="VFW272" s="208"/>
      <c r="VFX272" s="208"/>
      <c r="VFY272" s="208"/>
      <c r="VFZ272" s="208"/>
      <c r="VGA272" s="208"/>
      <c r="VGB272" s="208"/>
      <c r="VGC272" s="208"/>
      <c r="VGD272" s="208"/>
      <c r="VGE272" s="208"/>
      <c r="VGF272" s="208"/>
      <c r="VGG272" s="208"/>
      <c r="VGH272" s="208"/>
      <c r="VGI272" s="208"/>
      <c r="VGJ272" s="208"/>
      <c r="VGK272" s="208"/>
      <c r="VGL272" s="208"/>
      <c r="VGM272" s="208"/>
      <c r="VGN272" s="208"/>
      <c r="VGO272" s="208"/>
      <c r="VGP272" s="208"/>
      <c r="VGQ272" s="208"/>
      <c r="VGR272" s="208"/>
      <c r="VGS272" s="208"/>
      <c r="VGT272" s="208"/>
      <c r="VGU272" s="208"/>
      <c r="VGV272" s="208"/>
      <c r="VGW272" s="208"/>
      <c r="VGX272" s="208"/>
      <c r="VGY272" s="208"/>
      <c r="VGZ272" s="208"/>
      <c r="VHA272" s="208"/>
      <c r="VHB272" s="208"/>
      <c r="VHC272" s="208"/>
      <c r="VHD272" s="208"/>
      <c r="VHE272" s="208"/>
      <c r="VHF272" s="208"/>
      <c r="VHG272" s="208"/>
      <c r="VHH272" s="208"/>
      <c r="VHI272" s="208"/>
      <c r="VHJ272" s="208"/>
      <c r="VHK272" s="208"/>
      <c r="VHL272" s="208"/>
      <c r="VHM272" s="208"/>
      <c r="VHN272" s="208"/>
      <c r="VHO272" s="208"/>
      <c r="VHP272" s="208"/>
      <c r="VHQ272" s="208"/>
      <c r="VHR272" s="208"/>
      <c r="VHS272" s="208"/>
      <c r="VHT272" s="208"/>
      <c r="VHU272" s="208"/>
      <c r="VHV272" s="208"/>
      <c r="VHW272" s="208"/>
      <c r="VHX272" s="208"/>
      <c r="VHY272" s="208"/>
      <c r="VHZ272" s="208"/>
      <c r="VIA272" s="208"/>
      <c r="VIB272" s="208"/>
      <c r="VIC272" s="208"/>
      <c r="VID272" s="208"/>
      <c r="VIE272" s="208"/>
      <c r="VIF272" s="208"/>
      <c r="VIG272" s="208"/>
      <c r="VIH272" s="208"/>
      <c r="VII272" s="208"/>
      <c r="VIJ272" s="208"/>
      <c r="VIK272" s="208"/>
      <c r="VIL272" s="208"/>
      <c r="VIM272" s="208"/>
      <c r="VIN272" s="208"/>
      <c r="VIO272" s="208"/>
      <c r="VIP272" s="208"/>
      <c r="VIQ272" s="208"/>
      <c r="VIR272" s="208"/>
      <c r="VIS272" s="208"/>
      <c r="VIT272" s="208"/>
      <c r="VIU272" s="208"/>
      <c r="VIV272" s="208"/>
      <c r="VIW272" s="208"/>
      <c r="VIX272" s="208"/>
      <c r="VIY272" s="208"/>
      <c r="VIZ272" s="208"/>
      <c r="VJA272" s="208"/>
      <c r="VJB272" s="208"/>
      <c r="VJC272" s="208"/>
      <c r="VJD272" s="208"/>
      <c r="VJE272" s="208"/>
      <c r="VJF272" s="208"/>
      <c r="VJG272" s="208"/>
      <c r="VJH272" s="208"/>
      <c r="VJI272" s="208"/>
      <c r="VJJ272" s="208"/>
      <c r="VJK272" s="208"/>
      <c r="VJL272" s="208"/>
      <c r="VJM272" s="208"/>
      <c r="VJN272" s="208"/>
      <c r="VJO272" s="208"/>
      <c r="VJP272" s="208"/>
      <c r="VJQ272" s="208"/>
      <c r="VJR272" s="208"/>
      <c r="VJS272" s="208"/>
      <c r="VJT272" s="208"/>
      <c r="VJU272" s="208"/>
      <c r="VJV272" s="208"/>
      <c r="VJW272" s="208"/>
      <c r="VJX272" s="208"/>
      <c r="VJY272" s="208"/>
      <c r="VJZ272" s="208"/>
      <c r="VKA272" s="208"/>
      <c r="VKB272" s="208"/>
      <c r="VKC272" s="208"/>
      <c r="VKD272" s="208"/>
      <c r="VKE272" s="208"/>
      <c r="VKF272" s="208"/>
      <c r="VKG272" s="208"/>
      <c r="VKH272" s="208"/>
      <c r="VKI272" s="208"/>
      <c r="VKJ272" s="208"/>
      <c r="VKK272" s="208"/>
      <c r="VKL272" s="208"/>
      <c r="VKM272" s="208"/>
      <c r="VKN272" s="208"/>
      <c r="VKO272" s="208"/>
      <c r="VKP272" s="208"/>
      <c r="VKQ272" s="208"/>
      <c r="VKR272" s="208"/>
      <c r="VKS272" s="208"/>
      <c r="VKT272" s="208"/>
      <c r="VKU272" s="208"/>
      <c r="VKV272" s="208"/>
      <c r="VKW272" s="208"/>
      <c r="VKX272" s="208"/>
      <c r="VKY272" s="208"/>
      <c r="VKZ272" s="208"/>
      <c r="VLA272" s="208"/>
      <c r="VLB272" s="208"/>
      <c r="VLC272" s="208"/>
      <c r="VLD272" s="208"/>
      <c r="VLE272" s="208"/>
      <c r="VLF272" s="208"/>
      <c r="VLG272" s="208"/>
      <c r="VLH272" s="208"/>
      <c r="VLI272" s="208"/>
      <c r="VLJ272" s="208"/>
      <c r="VLK272" s="208"/>
      <c r="VLL272" s="208"/>
      <c r="VLM272" s="208"/>
      <c r="VLN272" s="208"/>
      <c r="VLO272" s="208"/>
      <c r="VLP272" s="208"/>
      <c r="VLQ272" s="208"/>
      <c r="VLR272" s="208"/>
      <c r="VLS272" s="208"/>
      <c r="VLT272" s="208"/>
      <c r="VLU272" s="208"/>
      <c r="VLV272" s="208"/>
      <c r="VLW272" s="208"/>
      <c r="VLX272" s="208"/>
      <c r="VLY272" s="208"/>
      <c r="VLZ272" s="208"/>
      <c r="VMA272" s="208"/>
      <c r="VMB272" s="208"/>
      <c r="VMC272" s="208"/>
      <c r="VMD272" s="208"/>
      <c r="VME272" s="208"/>
      <c r="VMF272" s="208"/>
      <c r="VMG272" s="208"/>
      <c r="VMH272" s="208"/>
      <c r="VMI272" s="208"/>
      <c r="VMJ272" s="208"/>
      <c r="VMK272" s="208"/>
      <c r="VML272" s="208"/>
      <c r="VMM272" s="208"/>
      <c r="VMN272" s="208"/>
      <c r="VMO272" s="208"/>
      <c r="VMP272" s="208"/>
      <c r="VMQ272" s="208"/>
      <c r="VMR272" s="208"/>
      <c r="VMS272" s="208"/>
      <c r="VMT272" s="208"/>
      <c r="VMU272" s="208"/>
      <c r="VMV272" s="208"/>
      <c r="VMW272" s="208"/>
      <c r="VMX272" s="208"/>
      <c r="VMY272" s="208"/>
      <c r="VMZ272" s="208"/>
      <c r="VNA272" s="208"/>
      <c r="VNB272" s="208"/>
      <c r="VNC272" s="208"/>
      <c r="VND272" s="208"/>
      <c r="VNE272" s="208"/>
      <c r="VNF272" s="208"/>
      <c r="VNG272" s="208"/>
      <c r="VNH272" s="208"/>
      <c r="VNI272" s="208"/>
      <c r="VNJ272" s="208"/>
      <c r="VNK272" s="208"/>
      <c r="VNL272" s="208"/>
      <c r="VNM272" s="208"/>
      <c r="VNN272" s="208"/>
      <c r="VNO272" s="208"/>
      <c r="VNP272" s="208"/>
      <c r="VNQ272" s="208"/>
      <c r="VNR272" s="208"/>
      <c r="VNS272" s="208"/>
      <c r="VNT272" s="208"/>
      <c r="VNU272" s="208"/>
      <c r="VNV272" s="208"/>
      <c r="VNW272" s="208"/>
      <c r="VNX272" s="208"/>
      <c r="VNY272" s="208"/>
      <c r="VNZ272" s="208"/>
      <c r="VOA272" s="208"/>
      <c r="VOB272" s="208"/>
      <c r="VOC272" s="208"/>
      <c r="VOD272" s="208"/>
      <c r="VOE272" s="208"/>
      <c r="VOF272" s="208"/>
      <c r="VOG272" s="208"/>
      <c r="VOH272" s="208"/>
      <c r="VOI272" s="208"/>
      <c r="VOJ272" s="208"/>
      <c r="VOK272" s="208"/>
      <c r="VOL272" s="208"/>
      <c r="VOM272" s="208"/>
      <c r="VON272" s="208"/>
      <c r="VOO272" s="208"/>
      <c r="VOP272" s="208"/>
      <c r="VOQ272" s="208"/>
      <c r="VOR272" s="208"/>
      <c r="VOS272" s="208"/>
      <c r="VOT272" s="208"/>
      <c r="VOU272" s="208"/>
      <c r="VOV272" s="208"/>
      <c r="VOW272" s="208"/>
      <c r="VOX272" s="208"/>
      <c r="VOY272" s="208"/>
      <c r="VOZ272" s="208"/>
      <c r="VPA272" s="208"/>
      <c r="VPB272" s="208"/>
      <c r="VPC272" s="208"/>
      <c r="VPD272" s="208"/>
      <c r="VPE272" s="208"/>
      <c r="VPF272" s="208"/>
      <c r="VPG272" s="208"/>
      <c r="VPH272" s="208"/>
      <c r="VPI272" s="208"/>
      <c r="VPJ272" s="208"/>
      <c r="VPK272" s="208"/>
      <c r="VPL272" s="208"/>
      <c r="VPM272" s="208"/>
      <c r="VPN272" s="208"/>
      <c r="VPO272" s="208"/>
      <c r="VPP272" s="208"/>
      <c r="VPQ272" s="208"/>
      <c r="VPR272" s="208"/>
      <c r="VPS272" s="208"/>
      <c r="VPT272" s="208"/>
      <c r="VPU272" s="208"/>
      <c r="VPV272" s="208"/>
      <c r="VPW272" s="208"/>
      <c r="VPX272" s="208"/>
      <c r="VPY272" s="208"/>
      <c r="VPZ272" s="208"/>
      <c r="VQA272" s="208"/>
      <c r="VQB272" s="208"/>
      <c r="VQC272" s="208"/>
      <c r="VQD272" s="208"/>
      <c r="VQE272" s="208"/>
      <c r="VQF272" s="208"/>
      <c r="VQG272" s="208"/>
      <c r="VQH272" s="208"/>
      <c r="VQI272" s="208"/>
      <c r="VQJ272" s="208"/>
      <c r="VQK272" s="208"/>
      <c r="VQL272" s="208"/>
      <c r="VQM272" s="208"/>
      <c r="VQN272" s="208"/>
      <c r="VQO272" s="208"/>
      <c r="VQP272" s="208"/>
      <c r="VQQ272" s="208"/>
      <c r="VQR272" s="208"/>
      <c r="VQS272" s="208"/>
      <c r="VQT272" s="208"/>
      <c r="VQU272" s="208"/>
      <c r="VQV272" s="208"/>
      <c r="VQW272" s="208"/>
      <c r="VQX272" s="208"/>
      <c r="VQY272" s="208"/>
      <c r="VQZ272" s="208"/>
      <c r="VRA272" s="208"/>
      <c r="VRB272" s="208"/>
      <c r="VRC272" s="208"/>
      <c r="VRD272" s="208"/>
      <c r="VRE272" s="208"/>
      <c r="VRF272" s="208"/>
      <c r="VRG272" s="208"/>
      <c r="VRH272" s="208"/>
      <c r="VRI272" s="208"/>
      <c r="VRJ272" s="208"/>
      <c r="VRK272" s="208"/>
      <c r="VRL272" s="208"/>
      <c r="VRM272" s="208"/>
      <c r="VRN272" s="208"/>
      <c r="VRO272" s="208"/>
      <c r="VRP272" s="208"/>
      <c r="VRQ272" s="208"/>
      <c r="VRR272" s="208"/>
      <c r="VRS272" s="208"/>
      <c r="VRT272" s="208"/>
      <c r="VRU272" s="208"/>
      <c r="VRV272" s="208"/>
      <c r="VRW272" s="208"/>
      <c r="VRX272" s="208"/>
      <c r="VRY272" s="208"/>
      <c r="VRZ272" s="208"/>
      <c r="VSA272" s="208"/>
      <c r="VSB272" s="208"/>
      <c r="VSC272" s="208"/>
      <c r="VSD272" s="208"/>
      <c r="VSE272" s="208"/>
      <c r="VSF272" s="208"/>
      <c r="VSG272" s="208"/>
      <c r="VSH272" s="208"/>
      <c r="VSI272" s="208"/>
      <c r="VSJ272" s="208"/>
      <c r="VSK272" s="208"/>
      <c r="VSL272" s="208"/>
      <c r="VSM272" s="208"/>
      <c r="VSN272" s="208"/>
      <c r="VSO272" s="208"/>
      <c r="VSP272" s="208"/>
      <c r="VSQ272" s="208"/>
      <c r="VSR272" s="208"/>
      <c r="VSS272" s="208"/>
      <c r="VST272" s="208"/>
      <c r="VSU272" s="208"/>
      <c r="VSV272" s="208"/>
      <c r="VSW272" s="208"/>
      <c r="VSX272" s="208"/>
      <c r="VSY272" s="208"/>
      <c r="VSZ272" s="208"/>
      <c r="VTA272" s="208"/>
      <c r="VTB272" s="208"/>
      <c r="VTC272" s="208"/>
      <c r="VTD272" s="208"/>
      <c r="VTE272" s="208"/>
      <c r="VTF272" s="208"/>
      <c r="VTG272" s="208"/>
      <c r="VTH272" s="208"/>
      <c r="VTI272" s="208"/>
      <c r="VTJ272" s="208"/>
      <c r="VTK272" s="208"/>
      <c r="VTL272" s="208"/>
      <c r="VTM272" s="208"/>
      <c r="VTN272" s="208"/>
      <c r="VTO272" s="208"/>
      <c r="VTP272" s="208"/>
      <c r="VTQ272" s="208"/>
      <c r="VTR272" s="208"/>
      <c r="VTS272" s="208"/>
      <c r="VTT272" s="208"/>
      <c r="VTU272" s="208"/>
      <c r="VTV272" s="208"/>
      <c r="VTW272" s="208"/>
      <c r="VTX272" s="208"/>
      <c r="VTY272" s="208"/>
      <c r="VTZ272" s="208"/>
      <c r="VUA272" s="208"/>
      <c r="VUB272" s="208"/>
      <c r="VUC272" s="208"/>
      <c r="VUD272" s="208"/>
      <c r="VUE272" s="208"/>
      <c r="VUF272" s="208"/>
      <c r="VUG272" s="208"/>
      <c r="VUH272" s="208"/>
      <c r="VUI272" s="208"/>
      <c r="VUJ272" s="208"/>
      <c r="VUK272" s="208"/>
      <c r="VUL272" s="208"/>
      <c r="VUM272" s="208"/>
      <c r="VUN272" s="208"/>
      <c r="VUO272" s="208"/>
      <c r="VUP272" s="208"/>
      <c r="VUQ272" s="208"/>
      <c r="VUR272" s="208"/>
      <c r="VUS272" s="208"/>
      <c r="VUT272" s="208"/>
      <c r="VUU272" s="208"/>
      <c r="VUV272" s="208"/>
      <c r="VUW272" s="208"/>
      <c r="VUX272" s="208"/>
      <c r="VUY272" s="208"/>
      <c r="VUZ272" s="208"/>
      <c r="VVA272" s="208"/>
      <c r="VVB272" s="208"/>
      <c r="VVC272" s="208"/>
      <c r="VVD272" s="208"/>
      <c r="VVE272" s="208"/>
      <c r="VVF272" s="208"/>
      <c r="VVG272" s="208"/>
      <c r="VVH272" s="208"/>
      <c r="VVI272" s="208"/>
      <c r="VVJ272" s="208"/>
      <c r="VVK272" s="208"/>
      <c r="VVL272" s="208"/>
      <c r="VVM272" s="208"/>
      <c r="VVN272" s="208"/>
      <c r="VVO272" s="208"/>
      <c r="VVP272" s="208"/>
      <c r="VVQ272" s="208"/>
      <c r="VVR272" s="208"/>
      <c r="VVS272" s="208"/>
      <c r="VVT272" s="208"/>
      <c r="VVU272" s="208"/>
      <c r="VVV272" s="208"/>
      <c r="VVW272" s="208"/>
      <c r="VVX272" s="208"/>
      <c r="VVY272" s="208"/>
      <c r="VVZ272" s="208"/>
      <c r="VWA272" s="208"/>
      <c r="VWB272" s="208"/>
      <c r="VWC272" s="208"/>
      <c r="VWD272" s="208"/>
      <c r="VWE272" s="208"/>
      <c r="VWF272" s="208"/>
      <c r="VWG272" s="208"/>
      <c r="VWH272" s="208"/>
      <c r="VWI272" s="208"/>
      <c r="VWJ272" s="208"/>
      <c r="VWK272" s="208"/>
      <c r="VWL272" s="208"/>
      <c r="VWM272" s="208"/>
      <c r="VWN272" s="208"/>
      <c r="VWO272" s="208"/>
      <c r="VWP272" s="208"/>
      <c r="VWQ272" s="208"/>
      <c r="VWR272" s="208"/>
      <c r="VWS272" s="208"/>
      <c r="VWT272" s="208"/>
      <c r="VWU272" s="208"/>
      <c r="VWV272" s="208"/>
      <c r="VWW272" s="208"/>
      <c r="VWX272" s="208"/>
      <c r="VWY272" s="208"/>
      <c r="VWZ272" s="208"/>
      <c r="VXA272" s="208"/>
      <c r="VXB272" s="208"/>
      <c r="VXC272" s="208"/>
      <c r="VXD272" s="208"/>
      <c r="VXE272" s="208"/>
      <c r="VXF272" s="208"/>
      <c r="VXG272" s="208"/>
      <c r="VXH272" s="208"/>
      <c r="VXI272" s="208"/>
      <c r="VXJ272" s="208"/>
      <c r="VXK272" s="208"/>
      <c r="VXL272" s="208"/>
      <c r="VXM272" s="208"/>
      <c r="VXN272" s="208"/>
      <c r="VXO272" s="208"/>
      <c r="VXP272" s="208"/>
      <c r="VXQ272" s="208"/>
      <c r="VXR272" s="208"/>
      <c r="VXS272" s="208"/>
      <c r="VXT272" s="208"/>
      <c r="VXU272" s="208"/>
      <c r="VXV272" s="208"/>
      <c r="VXW272" s="208"/>
      <c r="VXX272" s="208"/>
      <c r="VXY272" s="208"/>
      <c r="VXZ272" s="208"/>
      <c r="VYA272" s="208"/>
      <c r="VYB272" s="208"/>
      <c r="VYC272" s="208"/>
      <c r="VYD272" s="208"/>
      <c r="VYE272" s="208"/>
      <c r="VYF272" s="208"/>
      <c r="VYG272" s="208"/>
      <c r="VYH272" s="208"/>
      <c r="VYI272" s="208"/>
      <c r="VYJ272" s="208"/>
      <c r="VYK272" s="208"/>
      <c r="VYL272" s="208"/>
      <c r="VYM272" s="208"/>
      <c r="VYN272" s="208"/>
      <c r="VYO272" s="208"/>
      <c r="VYP272" s="208"/>
      <c r="VYQ272" s="208"/>
      <c r="VYR272" s="208"/>
      <c r="VYS272" s="208"/>
      <c r="VYT272" s="208"/>
      <c r="VYU272" s="208"/>
      <c r="VYV272" s="208"/>
      <c r="VYW272" s="208"/>
      <c r="VYX272" s="208"/>
      <c r="VYY272" s="208"/>
      <c r="VYZ272" s="208"/>
      <c r="VZA272" s="208"/>
      <c r="VZB272" s="208"/>
      <c r="VZC272" s="208"/>
      <c r="VZD272" s="208"/>
      <c r="VZE272" s="208"/>
      <c r="VZF272" s="208"/>
      <c r="VZG272" s="208"/>
      <c r="VZH272" s="208"/>
      <c r="VZI272" s="208"/>
      <c r="VZJ272" s="208"/>
      <c r="VZK272" s="208"/>
      <c r="VZL272" s="208"/>
      <c r="VZM272" s="208"/>
      <c r="VZN272" s="208"/>
      <c r="VZO272" s="208"/>
      <c r="VZP272" s="208"/>
      <c r="VZQ272" s="208"/>
      <c r="VZR272" s="208"/>
      <c r="VZS272" s="208"/>
      <c r="VZT272" s="208"/>
      <c r="VZU272" s="208"/>
      <c r="VZV272" s="208"/>
      <c r="VZW272" s="208"/>
      <c r="VZX272" s="208"/>
      <c r="VZY272" s="208"/>
      <c r="VZZ272" s="208"/>
      <c r="WAA272" s="208"/>
      <c r="WAB272" s="208"/>
      <c r="WAC272" s="208"/>
      <c r="WAD272" s="208"/>
      <c r="WAE272" s="208"/>
      <c r="WAF272" s="208"/>
      <c r="WAG272" s="208"/>
      <c r="WAH272" s="208"/>
      <c r="WAI272" s="208"/>
      <c r="WAJ272" s="208"/>
      <c r="WAK272" s="208"/>
      <c r="WAL272" s="208"/>
      <c r="WAM272" s="208"/>
      <c r="WAN272" s="208"/>
      <c r="WAO272" s="208"/>
      <c r="WAP272" s="208"/>
      <c r="WAQ272" s="208"/>
      <c r="WAR272" s="208"/>
      <c r="WAS272" s="208"/>
      <c r="WAT272" s="208"/>
      <c r="WAU272" s="208"/>
      <c r="WAV272" s="208"/>
      <c r="WAW272" s="208"/>
      <c r="WAX272" s="208"/>
      <c r="WAY272" s="208"/>
      <c r="WAZ272" s="208"/>
      <c r="WBA272" s="208"/>
      <c r="WBB272" s="208"/>
      <c r="WBC272" s="208"/>
      <c r="WBD272" s="208"/>
      <c r="WBE272" s="208"/>
      <c r="WBF272" s="208"/>
      <c r="WBG272" s="208"/>
      <c r="WBH272" s="208"/>
      <c r="WBI272" s="208"/>
      <c r="WBJ272" s="208"/>
      <c r="WBK272" s="208"/>
      <c r="WBL272" s="208"/>
      <c r="WBM272" s="208"/>
      <c r="WBN272" s="208"/>
      <c r="WBO272" s="208"/>
      <c r="WBP272" s="208"/>
      <c r="WBQ272" s="208"/>
      <c r="WBR272" s="208"/>
      <c r="WBS272" s="208"/>
      <c r="WBT272" s="208"/>
      <c r="WBU272" s="208"/>
      <c r="WBV272" s="208"/>
      <c r="WBW272" s="208"/>
      <c r="WBX272" s="208"/>
      <c r="WBY272" s="208"/>
      <c r="WBZ272" s="208"/>
      <c r="WCA272" s="208"/>
      <c r="WCB272" s="208"/>
      <c r="WCC272" s="208"/>
      <c r="WCD272" s="208"/>
      <c r="WCE272" s="208"/>
      <c r="WCF272" s="208"/>
      <c r="WCG272" s="208"/>
      <c r="WCH272" s="208"/>
      <c r="WCI272" s="208"/>
      <c r="WCJ272" s="208"/>
      <c r="WCK272" s="208"/>
      <c r="WCL272" s="208"/>
      <c r="WCM272" s="208"/>
      <c r="WCN272" s="208"/>
      <c r="WCO272" s="208"/>
      <c r="WCP272" s="208"/>
      <c r="WCQ272" s="208"/>
      <c r="WCR272" s="208"/>
      <c r="WCS272" s="208"/>
      <c r="WCT272" s="208"/>
      <c r="WCU272" s="208"/>
      <c r="WCV272" s="208"/>
      <c r="WCW272" s="208"/>
      <c r="WCX272" s="208"/>
      <c r="WCY272" s="208"/>
      <c r="WCZ272" s="208"/>
      <c r="WDA272" s="208"/>
      <c r="WDB272" s="208"/>
      <c r="WDC272" s="208"/>
      <c r="WDD272" s="208"/>
      <c r="WDE272" s="208"/>
      <c r="WDF272" s="208"/>
      <c r="WDG272" s="208"/>
      <c r="WDH272" s="208"/>
      <c r="WDI272" s="208"/>
      <c r="WDJ272" s="208"/>
      <c r="WDK272" s="208"/>
      <c r="WDL272" s="208"/>
      <c r="WDM272" s="208"/>
      <c r="WDN272" s="208"/>
      <c r="WDO272" s="208"/>
      <c r="WDP272" s="208"/>
      <c r="WDQ272" s="208"/>
      <c r="WDR272" s="208"/>
      <c r="WDS272" s="208"/>
      <c r="WDT272" s="208"/>
      <c r="WDU272" s="208"/>
      <c r="WDV272" s="208"/>
      <c r="WDW272" s="208"/>
      <c r="WDX272" s="208"/>
      <c r="WDY272" s="208"/>
      <c r="WDZ272" s="208"/>
      <c r="WEA272" s="208"/>
      <c r="WEB272" s="208"/>
      <c r="WEC272" s="208"/>
      <c r="WED272" s="208"/>
      <c r="WEE272" s="208"/>
      <c r="WEF272" s="208"/>
      <c r="WEG272" s="208"/>
      <c r="WEH272" s="208"/>
      <c r="WEI272" s="208"/>
      <c r="WEJ272" s="208"/>
      <c r="WEK272" s="208"/>
      <c r="WEL272" s="208"/>
      <c r="WEM272" s="208"/>
      <c r="WEN272" s="208"/>
      <c r="WEO272" s="208"/>
      <c r="WEP272" s="208"/>
      <c r="WEQ272" s="208"/>
      <c r="WER272" s="208"/>
      <c r="WES272" s="208"/>
      <c r="WET272" s="208"/>
      <c r="WEU272" s="208"/>
      <c r="WEV272" s="208"/>
      <c r="WEW272" s="208"/>
      <c r="WEX272" s="208"/>
      <c r="WEY272" s="208"/>
      <c r="WEZ272" s="208"/>
      <c r="WFA272" s="208"/>
      <c r="WFB272" s="208"/>
      <c r="WFC272" s="208"/>
      <c r="WFD272" s="208"/>
      <c r="WFE272" s="208"/>
      <c r="WFF272" s="208"/>
      <c r="WFG272" s="208"/>
      <c r="WFH272" s="208"/>
      <c r="WFI272" s="208"/>
      <c r="WFJ272" s="208"/>
      <c r="WFK272" s="208"/>
      <c r="WFL272" s="208"/>
      <c r="WFM272" s="208"/>
      <c r="WFN272" s="208"/>
      <c r="WFO272" s="208"/>
      <c r="WFP272" s="208"/>
      <c r="WFQ272" s="208"/>
      <c r="WFR272" s="208"/>
      <c r="WFS272" s="208"/>
      <c r="WFT272" s="208"/>
      <c r="WFU272" s="208"/>
      <c r="WFV272" s="208"/>
      <c r="WFW272" s="208"/>
      <c r="WFX272" s="208"/>
      <c r="WFY272" s="208"/>
      <c r="WFZ272" s="208"/>
      <c r="WGA272" s="208"/>
      <c r="WGB272" s="208"/>
      <c r="WGC272" s="208"/>
      <c r="WGD272" s="208"/>
      <c r="WGE272" s="208"/>
      <c r="WGF272" s="208"/>
      <c r="WGG272" s="208"/>
      <c r="WGH272" s="208"/>
      <c r="WGI272" s="208"/>
      <c r="WGJ272" s="208"/>
      <c r="WGK272" s="208"/>
      <c r="WGL272" s="208"/>
      <c r="WGM272" s="208"/>
      <c r="WGN272" s="208"/>
      <c r="WGO272" s="208"/>
      <c r="WGP272" s="208"/>
      <c r="WGQ272" s="208"/>
      <c r="WGR272" s="208"/>
      <c r="WGS272" s="208"/>
      <c r="WGT272" s="208"/>
      <c r="WGU272" s="208"/>
      <c r="WGV272" s="208"/>
      <c r="WGW272" s="208"/>
      <c r="WGX272" s="208"/>
      <c r="WGY272" s="208"/>
      <c r="WGZ272" s="208"/>
      <c r="WHA272" s="208"/>
      <c r="WHB272" s="208"/>
      <c r="WHC272" s="208"/>
      <c r="WHD272" s="208"/>
      <c r="WHE272" s="208"/>
      <c r="WHF272" s="208"/>
      <c r="WHG272" s="208"/>
      <c r="WHH272" s="208"/>
      <c r="WHI272" s="208"/>
      <c r="WHJ272" s="208"/>
      <c r="WHK272" s="208"/>
      <c r="WHL272" s="208"/>
      <c r="WHM272" s="208"/>
      <c r="WHN272" s="208"/>
      <c r="WHO272" s="208"/>
      <c r="WHP272" s="208"/>
      <c r="WHQ272" s="208"/>
      <c r="WHR272" s="208"/>
      <c r="WHS272" s="208"/>
      <c r="WHT272" s="208"/>
      <c r="WHU272" s="208"/>
      <c r="WHV272" s="208"/>
      <c r="WHW272" s="208"/>
      <c r="WHX272" s="208"/>
      <c r="WHY272" s="208"/>
      <c r="WHZ272" s="208"/>
      <c r="WIA272" s="208"/>
      <c r="WIB272" s="208"/>
      <c r="WIC272" s="208"/>
      <c r="WID272" s="208"/>
      <c r="WIE272" s="208"/>
      <c r="WIF272" s="208"/>
      <c r="WIG272" s="208"/>
      <c r="WIH272" s="208"/>
      <c r="WII272" s="208"/>
      <c r="WIJ272" s="208"/>
      <c r="WIK272" s="208"/>
      <c r="WIL272" s="208"/>
      <c r="WIM272" s="208"/>
      <c r="WIN272" s="208"/>
      <c r="WIO272" s="208"/>
      <c r="WIP272" s="208"/>
      <c r="WIQ272" s="208"/>
      <c r="WIR272" s="208"/>
      <c r="WIS272" s="208"/>
      <c r="WIT272" s="208"/>
      <c r="WIU272" s="208"/>
      <c r="WIV272" s="208"/>
      <c r="WIW272" s="208"/>
      <c r="WIX272" s="208"/>
      <c r="WIY272" s="208"/>
      <c r="WIZ272" s="208"/>
      <c r="WJA272" s="208"/>
      <c r="WJB272" s="208"/>
      <c r="WJC272" s="208"/>
      <c r="WJD272" s="208"/>
      <c r="WJE272" s="208"/>
      <c r="WJF272" s="208"/>
      <c r="WJG272" s="208"/>
      <c r="WJH272" s="208"/>
      <c r="WJI272" s="208"/>
      <c r="WJJ272" s="208"/>
      <c r="WJK272" s="208"/>
      <c r="WJL272" s="208"/>
      <c r="WJM272" s="208"/>
      <c r="WJN272" s="208"/>
      <c r="WJO272" s="208"/>
      <c r="WJP272" s="208"/>
      <c r="WJQ272" s="208"/>
      <c r="WJR272" s="208"/>
      <c r="WJS272" s="208"/>
      <c r="WJT272" s="208"/>
      <c r="WJU272" s="208"/>
      <c r="WJV272" s="208"/>
      <c r="WJW272" s="208"/>
      <c r="WJX272" s="208"/>
      <c r="WJY272" s="208"/>
      <c r="WJZ272" s="208"/>
      <c r="WKA272" s="208"/>
      <c r="WKB272" s="208"/>
      <c r="WKC272" s="208"/>
      <c r="WKD272" s="208"/>
      <c r="WKE272" s="208"/>
      <c r="WKF272" s="208"/>
      <c r="WKG272" s="208"/>
      <c r="WKH272" s="208"/>
      <c r="WKI272" s="208"/>
      <c r="WKJ272" s="208"/>
      <c r="WKK272" s="208"/>
      <c r="WKL272" s="208"/>
      <c r="WKM272" s="208"/>
      <c r="WKN272" s="208"/>
      <c r="WKO272" s="208"/>
      <c r="WKP272" s="208"/>
      <c r="WKQ272" s="208"/>
      <c r="WKR272" s="208"/>
      <c r="WKS272" s="208"/>
      <c r="WKT272" s="208"/>
      <c r="WKU272" s="208"/>
      <c r="WKV272" s="208"/>
      <c r="WKW272" s="208"/>
      <c r="WKX272" s="208"/>
      <c r="WKY272" s="208"/>
      <c r="WKZ272" s="208"/>
      <c r="WLA272" s="208"/>
      <c r="WLB272" s="208"/>
      <c r="WLC272" s="208"/>
      <c r="WLD272" s="208"/>
      <c r="WLE272" s="208"/>
      <c r="WLF272" s="208"/>
      <c r="WLG272" s="208"/>
      <c r="WLH272" s="208"/>
      <c r="WLI272" s="208"/>
      <c r="WLJ272" s="208"/>
      <c r="WLK272" s="208"/>
      <c r="WLL272" s="208"/>
      <c r="WLM272" s="208"/>
      <c r="WLN272" s="208"/>
      <c r="WLO272" s="208"/>
      <c r="WLP272" s="208"/>
      <c r="WLQ272" s="208"/>
      <c r="WLR272" s="208"/>
      <c r="WLS272" s="208"/>
      <c r="WLT272" s="208"/>
      <c r="WLU272" s="208"/>
      <c r="WLV272" s="208"/>
      <c r="WLW272" s="208"/>
      <c r="WLX272" s="208"/>
      <c r="WLY272" s="208"/>
      <c r="WLZ272" s="208"/>
      <c r="WMA272" s="208"/>
      <c r="WMB272" s="208"/>
      <c r="WMC272" s="208"/>
      <c r="WMD272" s="208"/>
      <c r="WME272" s="208"/>
      <c r="WMF272" s="208"/>
      <c r="WMG272" s="208"/>
      <c r="WMH272" s="208"/>
      <c r="WMI272" s="208"/>
      <c r="WMJ272" s="208"/>
      <c r="WMK272" s="208"/>
      <c r="WML272" s="208"/>
      <c r="WMM272" s="208"/>
      <c r="WMN272" s="208"/>
      <c r="WMO272" s="208"/>
      <c r="WMP272" s="208"/>
      <c r="WMQ272" s="208"/>
      <c r="WMR272" s="208"/>
      <c r="WMS272" s="208"/>
      <c r="WMT272" s="208"/>
      <c r="WMU272" s="208"/>
      <c r="WMV272" s="208"/>
      <c r="WMW272" s="208"/>
      <c r="WMX272" s="208"/>
      <c r="WMY272" s="208"/>
      <c r="WMZ272" s="208"/>
      <c r="WNA272" s="208"/>
      <c r="WNB272" s="208"/>
      <c r="WNC272" s="208"/>
      <c r="WND272" s="208"/>
      <c r="WNE272" s="208"/>
      <c r="WNF272" s="208"/>
      <c r="WNG272" s="208"/>
      <c r="WNH272" s="208"/>
      <c r="WNI272" s="208"/>
      <c r="WNJ272" s="208"/>
      <c r="WNK272" s="208"/>
      <c r="WNL272" s="208"/>
      <c r="WNM272" s="208"/>
      <c r="WNN272" s="208"/>
      <c r="WNO272" s="208"/>
      <c r="WNP272" s="208"/>
      <c r="WNQ272" s="208"/>
      <c r="WNR272" s="208"/>
      <c r="WNS272" s="208"/>
      <c r="WNT272" s="208"/>
      <c r="WNU272" s="208"/>
      <c r="WNV272" s="208"/>
      <c r="WNW272" s="208"/>
      <c r="WNX272" s="208"/>
      <c r="WNY272" s="208"/>
      <c r="WNZ272" s="208"/>
      <c r="WOA272" s="208"/>
      <c r="WOB272" s="208"/>
      <c r="WOC272" s="208"/>
      <c r="WOD272" s="208"/>
      <c r="WOE272" s="208"/>
      <c r="WOF272" s="208"/>
      <c r="WOG272" s="208"/>
      <c r="WOH272" s="208"/>
      <c r="WOI272" s="208"/>
      <c r="WOJ272" s="208"/>
      <c r="WOK272" s="208"/>
      <c r="WOL272" s="208"/>
      <c r="WOM272" s="208"/>
      <c r="WON272" s="208"/>
      <c r="WOO272" s="208"/>
      <c r="WOP272" s="208"/>
      <c r="WOQ272" s="208"/>
      <c r="WOR272" s="208"/>
      <c r="WOS272" s="208"/>
      <c r="WOT272" s="208"/>
      <c r="WOU272" s="208"/>
      <c r="WOV272" s="208"/>
      <c r="WOW272" s="208"/>
      <c r="WOX272" s="208"/>
      <c r="WOY272" s="208"/>
      <c r="WOZ272" s="208"/>
      <c r="WPA272" s="208"/>
      <c r="WPB272" s="208"/>
      <c r="WPC272" s="208"/>
      <c r="WPD272" s="208"/>
      <c r="WPE272" s="208"/>
      <c r="WPF272" s="208"/>
      <c r="WPG272" s="208"/>
      <c r="WPH272" s="208"/>
      <c r="WPI272" s="208"/>
      <c r="WPJ272" s="208"/>
      <c r="WPK272" s="208"/>
      <c r="WPL272" s="208"/>
      <c r="WPM272" s="208"/>
      <c r="WPN272" s="208"/>
      <c r="WPO272" s="208"/>
      <c r="WPP272" s="208"/>
      <c r="WPQ272" s="208"/>
      <c r="WPR272" s="208"/>
      <c r="WPS272" s="208"/>
      <c r="WPT272" s="208"/>
      <c r="WPU272" s="208"/>
      <c r="WPV272" s="208"/>
      <c r="WPW272" s="208"/>
      <c r="WPX272" s="208"/>
      <c r="WPY272" s="208"/>
      <c r="WPZ272" s="208"/>
      <c r="WQA272" s="208"/>
      <c r="WQB272" s="208"/>
      <c r="WQC272" s="208"/>
      <c r="WQD272" s="208"/>
      <c r="WQE272" s="208"/>
      <c r="WQF272" s="208"/>
      <c r="WQG272" s="208"/>
      <c r="WQH272" s="208"/>
      <c r="WQI272" s="208"/>
      <c r="WQJ272" s="208"/>
      <c r="WQK272" s="208"/>
      <c r="WQL272" s="208"/>
      <c r="WQM272" s="208"/>
      <c r="WQN272" s="208"/>
      <c r="WQO272" s="208"/>
      <c r="WQP272" s="208"/>
      <c r="WQQ272" s="208"/>
      <c r="WQR272" s="208"/>
      <c r="WQS272" s="208"/>
      <c r="WQT272" s="208"/>
      <c r="WQU272" s="208"/>
      <c r="WQV272" s="208"/>
      <c r="WQW272" s="208"/>
      <c r="WQX272" s="208"/>
      <c r="WQY272" s="208"/>
      <c r="WQZ272" s="208"/>
      <c r="WRA272" s="208"/>
      <c r="WRB272" s="208"/>
      <c r="WRC272" s="208"/>
      <c r="WRD272" s="208"/>
      <c r="WRE272" s="208"/>
      <c r="WRF272" s="208"/>
      <c r="WRG272" s="208"/>
      <c r="WRH272" s="208"/>
      <c r="WRI272" s="208"/>
      <c r="WRJ272" s="208"/>
      <c r="WRK272" s="208"/>
      <c r="WRL272" s="208"/>
      <c r="WRM272" s="208"/>
      <c r="WRN272" s="208"/>
      <c r="WRO272" s="208"/>
      <c r="WRP272" s="208"/>
      <c r="WRQ272" s="208"/>
      <c r="WRR272" s="208"/>
      <c r="WRS272" s="208"/>
      <c r="WRT272" s="208"/>
      <c r="WRU272" s="208"/>
      <c r="WRV272" s="208"/>
      <c r="WRW272" s="208"/>
      <c r="WRX272" s="208"/>
      <c r="WRY272" s="208"/>
      <c r="WRZ272" s="208"/>
      <c r="WSA272" s="208"/>
      <c r="WSB272" s="208"/>
      <c r="WSC272" s="208"/>
      <c r="WSD272" s="208"/>
      <c r="WSE272" s="208"/>
      <c r="WSF272" s="208"/>
      <c r="WSG272" s="208"/>
      <c r="WSH272" s="208"/>
      <c r="WSI272" s="208"/>
      <c r="WSJ272" s="208"/>
      <c r="WSK272" s="208"/>
      <c r="WSL272" s="208"/>
      <c r="WSM272" s="208"/>
      <c r="WSN272" s="208"/>
      <c r="WSO272" s="208"/>
      <c r="WSP272" s="208"/>
      <c r="WSQ272" s="208"/>
      <c r="WSR272" s="208"/>
      <c r="WSS272" s="208"/>
      <c r="WST272" s="208"/>
      <c r="WSU272" s="208"/>
      <c r="WSV272" s="208"/>
      <c r="WSW272" s="208"/>
      <c r="WSX272" s="208"/>
      <c r="WSY272" s="208"/>
      <c r="WSZ272" s="208"/>
      <c r="WTA272" s="208"/>
      <c r="WTB272" s="208"/>
      <c r="WTC272" s="208"/>
      <c r="WTD272" s="208"/>
      <c r="WTE272" s="208"/>
      <c r="WTF272" s="208"/>
      <c r="WTG272" s="208"/>
      <c r="WTH272" s="208"/>
      <c r="WTI272" s="208"/>
      <c r="WTJ272" s="208"/>
      <c r="WTK272" s="208"/>
      <c r="WTL272" s="208"/>
      <c r="WTM272" s="208"/>
      <c r="WTN272" s="208"/>
      <c r="WTO272" s="208"/>
      <c r="WTP272" s="208"/>
      <c r="WTQ272" s="208"/>
      <c r="WTR272" s="208"/>
      <c r="WTS272" s="208"/>
      <c r="WTT272" s="208"/>
      <c r="WTU272" s="208"/>
      <c r="WTV272" s="208"/>
      <c r="WTW272" s="208"/>
      <c r="WTX272" s="208"/>
      <c r="WTY272" s="208"/>
      <c r="WTZ272" s="208"/>
      <c r="WUA272" s="208"/>
      <c r="WUB272" s="208"/>
      <c r="WUC272" s="208"/>
      <c r="WUD272" s="208"/>
      <c r="WUE272" s="208"/>
      <c r="WUF272" s="208"/>
      <c r="WUG272" s="208"/>
      <c r="WUH272" s="208"/>
      <c r="WUI272" s="208"/>
      <c r="WUJ272" s="208"/>
      <c r="WUK272" s="208"/>
      <c r="WUL272" s="208"/>
      <c r="WUM272" s="208"/>
      <c r="WUN272" s="208"/>
      <c r="WUO272" s="208"/>
      <c r="WUP272" s="208"/>
      <c r="WUQ272" s="208"/>
      <c r="WUR272" s="208"/>
      <c r="WUS272" s="208"/>
      <c r="WUT272" s="208"/>
      <c r="WUU272" s="208"/>
      <c r="WUV272" s="208"/>
      <c r="WUW272" s="208"/>
      <c r="WUX272" s="208"/>
      <c r="WUY272" s="208"/>
      <c r="WUZ272" s="208"/>
      <c r="WVA272" s="208"/>
      <c r="WVB272" s="208"/>
      <c r="WVC272" s="208"/>
      <c r="WVD272" s="208"/>
      <c r="WVE272" s="208"/>
      <c r="WVF272" s="208"/>
      <c r="WVG272" s="208"/>
      <c r="WVH272" s="208"/>
      <c r="WVI272" s="208"/>
      <c r="WVJ272" s="208"/>
      <c r="WVK272" s="208"/>
      <c r="WVL272" s="208"/>
      <c r="WVM272" s="208"/>
      <c r="WVN272" s="208"/>
      <c r="WVO272" s="208"/>
      <c r="WVP272" s="208"/>
      <c r="WVQ272" s="208"/>
      <c r="WVR272" s="208"/>
      <c r="WVS272" s="208"/>
      <c r="WVT272" s="208"/>
      <c r="WVU272" s="208"/>
      <c r="WVV272" s="208"/>
      <c r="WVW272" s="208"/>
      <c r="WVX272" s="208"/>
      <c r="WVY272" s="208"/>
      <c r="WVZ272" s="208"/>
      <c r="WWA272" s="208"/>
      <c r="WWB272" s="208"/>
      <c r="WWC272" s="208"/>
      <c r="WWD272" s="208"/>
      <c r="WWE272" s="208"/>
      <c r="WWF272" s="208"/>
      <c r="WWG272" s="208"/>
      <c r="WWH272" s="208"/>
      <c r="WWI272" s="208"/>
      <c r="WWJ272" s="208"/>
      <c r="WWK272" s="208"/>
      <c r="WWL272" s="208"/>
      <c r="WWM272" s="208"/>
      <c r="WWN272" s="208"/>
      <c r="WWO272" s="208"/>
      <c r="WWP272" s="208"/>
      <c r="WWQ272" s="208"/>
      <c r="WWR272" s="208"/>
      <c r="WWS272" s="208"/>
      <c r="WWT272" s="208"/>
      <c r="WWU272" s="208"/>
      <c r="WWV272" s="208"/>
      <c r="WWW272" s="208"/>
      <c r="WWX272" s="208"/>
      <c r="WWY272" s="208"/>
      <c r="WWZ272" s="208"/>
      <c r="WXA272" s="208"/>
      <c r="WXB272" s="208"/>
      <c r="WXC272" s="208"/>
      <c r="WXD272" s="208"/>
      <c r="WXE272" s="208"/>
      <c r="WXF272" s="208"/>
      <c r="WXG272" s="208"/>
      <c r="WXH272" s="208"/>
      <c r="WXI272" s="208"/>
      <c r="WXJ272" s="208"/>
      <c r="WXK272" s="208"/>
      <c r="WXL272" s="208"/>
      <c r="WXM272" s="208"/>
      <c r="WXN272" s="208"/>
      <c r="WXO272" s="208"/>
      <c r="WXP272" s="208"/>
      <c r="WXQ272" s="208"/>
      <c r="WXR272" s="208"/>
      <c r="WXS272" s="208"/>
      <c r="WXT272" s="208"/>
      <c r="WXU272" s="208"/>
      <c r="WXV272" s="208"/>
      <c r="WXW272" s="208"/>
      <c r="WXX272" s="208"/>
      <c r="WXY272" s="208"/>
      <c r="WXZ272" s="208"/>
      <c r="WYA272" s="208"/>
      <c r="WYB272" s="208"/>
      <c r="WYC272" s="208"/>
      <c r="WYD272" s="208"/>
      <c r="WYE272" s="208"/>
      <c r="WYF272" s="208"/>
      <c r="WYG272" s="208"/>
      <c r="WYH272" s="208"/>
      <c r="WYI272" s="208"/>
      <c r="WYJ272" s="208"/>
      <c r="WYK272" s="208"/>
      <c r="WYL272" s="208"/>
      <c r="WYM272" s="208"/>
      <c r="WYN272" s="208"/>
      <c r="WYO272" s="208"/>
      <c r="WYP272" s="208"/>
      <c r="WYQ272" s="208"/>
      <c r="WYR272" s="208"/>
      <c r="WYS272" s="208"/>
      <c r="WYT272" s="208"/>
      <c r="WYU272" s="208"/>
      <c r="WYV272" s="208"/>
      <c r="WYW272" s="208"/>
      <c r="WYX272" s="208"/>
      <c r="WYY272" s="208"/>
      <c r="WYZ272" s="208"/>
      <c r="WZA272" s="208"/>
      <c r="WZB272" s="208"/>
      <c r="WZC272" s="208"/>
      <c r="WZD272" s="208"/>
      <c r="WZE272" s="208"/>
      <c r="WZF272" s="208"/>
      <c r="WZG272" s="208"/>
      <c r="WZH272" s="208"/>
      <c r="WZI272" s="208"/>
      <c r="WZJ272" s="208"/>
      <c r="WZK272" s="208"/>
      <c r="WZL272" s="208"/>
      <c r="WZM272" s="208"/>
      <c r="WZN272" s="208"/>
      <c r="WZO272" s="208"/>
      <c r="WZP272" s="208"/>
      <c r="WZQ272" s="208"/>
      <c r="WZR272" s="208"/>
      <c r="WZS272" s="208"/>
      <c r="WZT272" s="208"/>
      <c r="WZU272" s="208"/>
      <c r="WZV272" s="208"/>
      <c r="WZW272" s="208"/>
      <c r="WZX272" s="208"/>
      <c r="WZY272" s="208"/>
      <c r="WZZ272" s="208"/>
      <c r="XAA272" s="208"/>
      <c r="XAB272" s="208"/>
      <c r="XAC272" s="208"/>
      <c r="XAD272" s="208"/>
      <c r="XAE272" s="208"/>
      <c r="XAF272" s="208"/>
      <c r="XAG272" s="208"/>
      <c r="XAH272" s="208"/>
      <c r="XAI272" s="208"/>
      <c r="XAJ272" s="208"/>
      <c r="XAK272" s="208"/>
      <c r="XAL272" s="208"/>
      <c r="XAM272" s="208"/>
      <c r="XAN272" s="208"/>
      <c r="XAO272" s="208"/>
      <c r="XAP272" s="208"/>
      <c r="XAQ272" s="208"/>
      <c r="XAR272" s="208"/>
      <c r="XAS272" s="208"/>
      <c r="XAT272" s="208"/>
      <c r="XAU272" s="208"/>
      <c r="XAV272" s="208"/>
      <c r="XAW272" s="208"/>
      <c r="XAX272" s="208"/>
      <c r="XAY272" s="208"/>
      <c r="XAZ272" s="208"/>
      <c r="XBA272" s="208"/>
      <c r="XBB272" s="208"/>
      <c r="XBC272" s="208"/>
      <c r="XBD272" s="208"/>
      <c r="XBE272" s="208"/>
      <c r="XBF272" s="208"/>
      <c r="XBG272" s="208"/>
      <c r="XBH272" s="208"/>
      <c r="XBI272" s="208"/>
      <c r="XBJ272" s="208"/>
      <c r="XBK272" s="208"/>
      <c r="XBL272" s="208"/>
      <c r="XBM272" s="208"/>
      <c r="XBN272" s="208"/>
      <c r="XBO272" s="208"/>
      <c r="XBP272" s="208"/>
      <c r="XBQ272" s="208"/>
      <c r="XBR272" s="208"/>
      <c r="XBS272" s="208"/>
      <c r="XBT272" s="208"/>
      <c r="XBU272" s="208"/>
      <c r="XBV272" s="208"/>
      <c r="XBW272" s="208"/>
      <c r="XBX272" s="208"/>
      <c r="XBY272" s="208"/>
      <c r="XBZ272" s="208"/>
      <c r="XCA272" s="208"/>
      <c r="XCB272" s="208"/>
      <c r="XCC272" s="208"/>
      <c r="XCD272" s="208"/>
      <c r="XCE272" s="208"/>
      <c r="XCF272" s="208"/>
      <c r="XCG272" s="208"/>
      <c r="XCH272" s="208"/>
      <c r="XCI272" s="208"/>
      <c r="XCJ272" s="208"/>
      <c r="XCK272" s="208"/>
      <c r="XCL272" s="208"/>
      <c r="XCM272" s="208"/>
      <c r="XCN272" s="208"/>
      <c r="XCO272" s="208"/>
      <c r="XCP272" s="208"/>
      <c r="XCQ272" s="208"/>
      <c r="XCR272" s="208"/>
      <c r="XCS272" s="208"/>
      <c r="XCT272" s="208"/>
      <c r="XCU272" s="208"/>
      <c r="XCV272" s="208"/>
      <c r="XCW272" s="208"/>
      <c r="XCX272" s="208"/>
      <c r="XCY272" s="208"/>
      <c r="XCZ272" s="208"/>
      <c r="XDA272" s="208"/>
      <c r="XDB272" s="208"/>
      <c r="XDC272" s="208"/>
      <c r="XDD272" s="208"/>
      <c r="XDE272" s="208"/>
      <c r="XDF272" s="208"/>
      <c r="XDG272" s="208"/>
      <c r="XDH272" s="208"/>
      <c r="XDI272" s="208"/>
      <c r="XDJ272" s="208"/>
      <c r="XDK272" s="208"/>
      <c r="XDL272" s="208"/>
      <c r="XDM272" s="208"/>
      <c r="XDN272" s="208"/>
      <c r="XDO272" s="208"/>
      <c r="XDP272" s="208"/>
      <c r="XDQ272" s="208"/>
      <c r="XDR272" s="208"/>
      <c r="XDS272" s="208"/>
      <c r="XDT272" s="208"/>
      <c r="XDU272" s="208"/>
      <c r="XDV272" s="208"/>
      <c r="XDW272" s="208"/>
      <c r="XDX272" s="208"/>
      <c r="XDY272" s="208"/>
      <c r="XDZ272" s="208"/>
      <c r="XEA272" s="208"/>
      <c r="XEB272" s="208"/>
      <c r="XEC272" s="208"/>
      <c r="XED272" s="208"/>
      <c r="XEE272" s="208"/>
      <c r="XEF272" s="208"/>
      <c r="XEG272" s="208"/>
      <c r="XEH272" s="208"/>
      <c r="XEI272" s="208"/>
      <c r="XEJ272" s="208"/>
      <c r="XEK272" s="208"/>
      <c r="XEL272" s="208"/>
      <c r="XEM272" s="208"/>
      <c r="XEN272" s="208"/>
      <c r="XEO272" s="208"/>
      <c r="XEP272" s="208"/>
      <c r="XEQ272" s="208"/>
      <c r="XER272" s="208"/>
      <c r="XES272" s="208"/>
      <c r="XET272" s="208"/>
      <c r="XEU272" s="208"/>
      <c r="XEV272" s="208"/>
      <c r="XEW272" s="208"/>
      <c r="XEX272" s="208"/>
      <c r="XEY272" s="208"/>
      <c r="XEZ272" s="208"/>
      <c r="XFA272" s="208"/>
      <c r="XFB272" s="208"/>
      <c r="XFC272" s="208"/>
      <c r="XFD272" s="208"/>
    </row>
    <row r="273" spans="1:20" s="2" customFormat="1" ht="47.25" customHeight="1" x14ac:dyDescent="0.25">
      <c r="A273" s="200"/>
      <c r="B273" s="201"/>
      <c r="C273" s="202" t="s">
        <v>42</v>
      </c>
      <c r="D273" s="203" t="s">
        <v>65</v>
      </c>
      <c r="E273" s="204">
        <f>SUM(E270:E272)</f>
        <v>10883.317000000001</v>
      </c>
      <c r="F273" s="204"/>
      <c r="G273" s="173">
        <f>SUM(G270:G271)</f>
        <v>35432.221799999999</v>
      </c>
      <c r="H273" s="173">
        <f>SUM(H270:H271)</f>
        <v>244240.31500000003</v>
      </c>
      <c r="I273" s="173"/>
      <c r="J273" s="173"/>
      <c r="K273" s="173"/>
      <c r="L273" s="201"/>
      <c r="M273" s="201"/>
      <c r="N273" s="201"/>
      <c r="O273" s="201"/>
      <c r="P273" s="173">
        <v>32980.07</v>
      </c>
      <c r="Q273" s="205"/>
      <c r="R273" s="206"/>
      <c r="S273" s="207"/>
    </row>
    <row r="274" spans="1:20" s="2" customFormat="1" ht="21" customHeight="1" x14ac:dyDescent="0.25">
      <c r="A274" s="20"/>
      <c r="B274" s="129"/>
      <c r="C274" s="131" t="s">
        <v>42</v>
      </c>
      <c r="D274" s="99" t="s">
        <v>70</v>
      </c>
      <c r="E274" s="93">
        <v>389.14</v>
      </c>
      <c r="F274" s="94">
        <v>3.37</v>
      </c>
      <c r="G274" s="94">
        <v>1311.4018000000001</v>
      </c>
      <c r="H274" s="94">
        <v>15565.599999999999</v>
      </c>
      <c r="I274" s="94"/>
      <c r="J274" s="94"/>
      <c r="K274" s="94"/>
      <c r="L274" s="129"/>
      <c r="M274" s="129"/>
      <c r="N274" s="129"/>
      <c r="O274" s="129"/>
      <c r="P274" s="94">
        <v>0</v>
      </c>
      <c r="Q274" s="73"/>
      <c r="R274" s="74"/>
      <c r="S274" s="47"/>
    </row>
    <row r="275" spans="1:20" s="2" customFormat="1" ht="48" customHeight="1" x14ac:dyDescent="0.25">
      <c r="A275" s="18"/>
      <c r="B275" s="122"/>
      <c r="C275" s="132" t="s">
        <v>42</v>
      </c>
      <c r="D275" s="100" t="s">
        <v>69</v>
      </c>
      <c r="E275" s="89">
        <f>SUM(E273:E274)</f>
        <v>11272.457</v>
      </c>
      <c r="F275" s="89"/>
      <c r="G275" s="87">
        <f t="shared" ref="G275:H275" si="79">SUM(G273:G274)</f>
        <v>36743.623599999999</v>
      </c>
      <c r="H275" s="87">
        <f t="shared" si="79"/>
        <v>259805.91500000004</v>
      </c>
      <c r="I275" s="87"/>
      <c r="J275" s="87"/>
      <c r="K275" s="87"/>
      <c r="L275" s="122"/>
      <c r="M275" s="122"/>
      <c r="N275" s="122"/>
      <c r="O275" s="122"/>
      <c r="P275" s="87">
        <v>32980.07</v>
      </c>
      <c r="Q275" s="76"/>
      <c r="R275" s="77"/>
      <c r="S275" s="50"/>
    </row>
    <row r="276" spans="1:20" s="2" customFormat="1" ht="20.25" customHeight="1" x14ac:dyDescent="0.25">
      <c r="A276" s="20"/>
      <c r="B276" s="129"/>
      <c r="C276" s="131" t="s">
        <v>42</v>
      </c>
      <c r="D276" s="99" t="s">
        <v>71</v>
      </c>
      <c r="E276" s="93">
        <v>360.4</v>
      </c>
      <c r="F276" s="94">
        <v>3.45</v>
      </c>
      <c r="G276" s="94">
        <f>E276*F276</f>
        <v>1243.3799999999999</v>
      </c>
      <c r="H276" s="94">
        <f>E276*45</f>
        <v>16217.999999999998</v>
      </c>
      <c r="I276" s="94"/>
      <c r="J276" s="94"/>
      <c r="K276" s="94"/>
      <c r="L276" s="129"/>
      <c r="M276" s="129"/>
      <c r="N276" s="129"/>
      <c r="O276" s="129"/>
      <c r="P276" s="94">
        <v>0</v>
      </c>
      <c r="Q276" s="73"/>
      <c r="R276" s="74"/>
      <c r="S276" s="47"/>
    </row>
    <row r="277" spans="1:20" s="2" customFormat="1" ht="43.5" customHeight="1" x14ac:dyDescent="0.25">
      <c r="A277" s="18"/>
      <c r="B277" s="122"/>
      <c r="C277" s="132" t="s">
        <v>42</v>
      </c>
      <c r="D277" s="100" t="s">
        <v>72</v>
      </c>
      <c r="E277" s="89">
        <f>SUM(E275:E276)</f>
        <v>11632.857</v>
      </c>
      <c r="F277" s="89"/>
      <c r="G277" s="87">
        <f t="shared" ref="G277:H277" si="80">SUM(G275:G276)</f>
        <v>37987.003599999996</v>
      </c>
      <c r="H277" s="87">
        <f t="shared" si="80"/>
        <v>276023.91500000004</v>
      </c>
      <c r="I277" s="87"/>
      <c r="J277" s="87"/>
      <c r="K277" s="87"/>
      <c r="L277" s="122"/>
      <c r="M277" s="122"/>
      <c r="N277" s="122"/>
      <c r="O277" s="122"/>
      <c r="P277" s="87">
        <v>32980.07</v>
      </c>
      <c r="Q277" s="76"/>
      <c r="R277" s="77"/>
      <c r="S277" s="50"/>
    </row>
    <row r="278" spans="1:20" s="2" customFormat="1" ht="21.75" customHeight="1" x14ac:dyDescent="0.25">
      <c r="A278" s="20"/>
      <c r="B278" s="129"/>
      <c r="C278" s="131" t="s">
        <v>42</v>
      </c>
      <c r="D278" s="99" t="s">
        <v>73</v>
      </c>
      <c r="E278" s="93">
        <v>449.06</v>
      </c>
      <c r="F278" s="94">
        <v>3.45</v>
      </c>
      <c r="G278" s="94">
        <f>E278*F278</f>
        <v>1549.2570000000001</v>
      </c>
      <c r="H278" s="94">
        <f>E278*45</f>
        <v>20207.7</v>
      </c>
      <c r="I278" s="94"/>
      <c r="J278" s="94"/>
      <c r="K278" s="94"/>
      <c r="L278" s="129"/>
      <c r="M278" s="129"/>
      <c r="N278" s="129"/>
      <c r="O278" s="129"/>
      <c r="P278" s="94">
        <v>0</v>
      </c>
      <c r="Q278" s="73"/>
      <c r="R278" s="74"/>
      <c r="S278" s="47"/>
    </row>
    <row r="279" spans="1:20" s="2" customFormat="1" ht="43.5" customHeight="1" x14ac:dyDescent="0.25">
      <c r="A279" s="18"/>
      <c r="B279" s="122"/>
      <c r="C279" s="132" t="s">
        <v>42</v>
      </c>
      <c r="D279" s="100" t="s">
        <v>74</v>
      </c>
      <c r="E279" s="89">
        <f>SUM(E277:E278)</f>
        <v>12081.916999999999</v>
      </c>
      <c r="F279" s="89"/>
      <c r="G279" s="87">
        <f t="shared" ref="G279:H279" si="81">SUM(G277:G278)</f>
        <v>39536.260599999994</v>
      </c>
      <c r="H279" s="87">
        <f t="shared" si="81"/>
        <v>296231.61500000005</v>
      </c>
      <c r="I279" s="87"/>
      <c r="J279" s="87"/>
      <c r="K279" s="87"/>
      <c r="L279" s="122"/>
      <c r="M279" s="122"/>
      <c r="N279" s="122"/>
      <c r="O279" s="122"/>
      <c r="P279" s="87">
        <v>32980.07</v>
      </c>
      <c r="Q279" s="76"/>
      <c r="R279" s="77"/>
      <c r="S279" s="50"/>
    </row>
    <row r="280" spans="1:20" s="2" customFormat="1" ht="19.5" customHeight="1" x14ac:dyDescent="0.25">
      <c r="A280" s="20"/>
      <c r="B280" s="129"/>
      <c r="C280" s="131" t="s">
        <v>42</v>
      </c>
      <c r="D280" s="99" t="s">
        <v>76</v>
      </c>
      <c r="E280" s="93">
        <v>404.78</v>
      </c>
      <c r="F280" s="94">
        <v>3.45</v>
      </c>
      <c r="G280" s="94">
        <f>E280*F280</f>
        <v>1396.491</v>
      </c>
      <c r="H280" s="94">
        <f>E280*45</f>
        <v>18215.099999999999</v>
      </c>
      <c r="I280" s="94"/>
      <c r="J280" s="94"/>
      <c r="K280" s="94"/>
      <c r="L280" s="129"/>
      <c r="M280" s="129"/>
      <c r="N280" s="129"/>
      <c r="O280" s="129"/>
      <c r="P280" s="94">
        <v>0</v>
      </c>
      <c r="Q280" s="73"/>
      <c r="R280" s="74"/>
      <c r="S280" s="47"/>
    </row>
    <row r="281" spans="1:20" s="2" customFormat="1" ht="39.75" customHeight="1" x14ac:dyDescent="0.25">
      <c r="A281" s="20"/>
      <c r="B281" s="129"/>
      <c r="C281" s="131" t="s">
        <v>45</v>
      </c>
      <c r="D281" s="104"/>
      <c r="E281" s="93">
        <v>15.54</v>
      </c>
      <c r="F281" s="94">
        <v>0</v>
      </c>
      <c r="G281" s="94">
        <v>0</v>
      </c>
      <c r="H281" s="94">
        <v>0</v>
      </c>
      <c r="I281" s="94"/>
      <c r="J281" s="94"/>
      <c r="K281" s="94"/>
      <c r="L281" s="129"/>
      <c r="M281" s="129"/>
      <c r="N281" s="129"/>
      <c r="O281" s="129"/>
      <c r="P281" s="94"/>
      <c r="Q281" s="73"/>
      <c r="R281" s="74"/>
      <c r="S281" s="47"/>
    </row>
    <row r="282" spans="1:20" s="2" customFormat="1" ht="43.5" customHeight="1" x14ac:dyDescent="0.25">
      <c r="A282" s="18"/>
      <c r="B282" s="122"/>
      <c r="C282" s="132" t="s">
        <v>42</v>
      </c>
      <c r="D282" s="100" t="s">
        <v>77</v>
      </c>
      <c r="E282" s="89">
        <f>SUM(E279:E281)</f>
        <v>12502.237000000001</v>
      </c>
      <c r="F282" s="89"/>
      <c r="G282" s="87">
        <f t="shared" ref="G282:H282" si="82">SUM(G279:G281)</f>
        <v>40932.751599999996</v>
      </c>
      <c r="H282" s="87">
        <f t="shared" si="82"/>
        <v>314446.71500000003</v>
      </c>
      <c r="I282" s="87"/>
      <c r="J282" s="87"/>
      <c r="K282" s="87"/>
      <c r="L282" s="122"/>
      <c r="M282" s="122"/>
      <c r="N282" s="122"/>
      <c r="O282" s="122"/>
      <c r="P282" s="87">
        <v>32980.07</v>
      </c>
      <c r="Q282" s="76"/>
      <c r="R282" s="77"/>
      <c r="S282" s="50"/>
    </row>
    <row r="283" spans="1:20" s="2" customFormat="1" ht="19.5" customHeight="1" x14ac:dyDescent="0.25">
      <c r="A283" s="20"/>
      <c r="B283" s="129"/>
      <c r="C283" s="131" t="s">
        <v>42</v>
      </c>
      <c r="D283" s="99" t="s">
        <v>78</v>
      </c>
      <c r="E283" s="93">
        <v>225.04</v>
      </c>
      <c r="F283" s="94">
        <v>3.45</v>
      </c>
      <c r="G283" s="94">
        <f>E283*F283</f>
        <v>776.38800000000003</v>
      </c>
      <c r="H283" s="94">
        <f>E283*45</f>
        <v>10126.799999999999</v>
      </c>
      <c r="I283" s="94"/>
      <c r="J283" s="94"/>
      <c r="K283" s="94"/>
      <c r="L283" s="129"/>
      <c r="M283" s="129"/>
      <c r="N283" s="129"/>
      <c r="O283" s="129"/>
      <c r="P283" s="94">
        <v>48379.39</v>
      </c>
      <c r="Q283" s="73"/>
      <c r="R283" s="74"/>
      <c r="S283" s="47"/>
    </row>
    <row r="284" spans="1:20" s="2" customFormat="1" ht="43.5" customHeight="1" x14ac:dyDescent="0.25">
      <c r="A284" s="18"/>
      <c r="B284" s="122"/>
      <c r="C284" s="132" t="s">
        <v>42</v>
      </c>
      <c r="D284" s="100" t="s">
        <v>79</v>
      </c>
      <c r="E284" s="89">
        <f>SUM(E282:E283)</f>
        <v>12727.277000000002</v>
      </c>
      <c r="F284" s="89"/>
      <c r="G284" s="87">
        <f t="shared" ref="G284:H284" si="83">SUM(G282:G283)</f>
        <v>41709.139599999995</v>
      </c>
      <c r="H284" s="87">
        <f t="shared" si="83"/>
        <v>324573.51500000001</v>
      </c>
      <c r="I284" s="87"/>
      <c r="J284" s="87"/>
      <c r="K284" s="87"/>
      <c r="L284" s="122"/>
      <c r="M284" s="122"/>
      <c r="N284" s="122"/>
      <c r="O284" s="122"/>
      <c r="P284" s="87">
        <f>P282+P283</f>
        <v>81359.459999999992</v>
      </c>
      <c r="Q284" s="76"/>
      <c r="R284" s="77"/>
      <c r="S284" s="50"/>
    </row>
    <row r="285" spans="1:20" s="2" customFormat="1" ht="19.5" customHeight="1" x14ac:dyDescent="0.25">
      <c r="A285" s="20"/>
      <c r="B285" s="129"/>
      <c r="C285" s="131" t="s">
        <v>42</v>
      </c>
      <c r="D285" s="99" t="s">
        <v>82</v>
      </c>
      <c r="E285" s="93">
        <v>156.44</v>
      </c>
      <c r="F285" s="94">
        <v>3.45</v>
      </c>
      <c r="G285" s="94">
        <f>E285*F285</f>
        <v>539.71800000000007</v>
      </c>
      <c r="H285" s="94">
        <f>E285*57</f>
        <v>8917.08</v>
      </c>
      <c r="I285" s="94"/>
      <c r="J285" s="94"/>
      <c r="K285" s="94"/>
      <c r="L285" s="129"/>
      <c r="M285" s="129"/>
      <c r="N285" s="129"/>
      <c r="O285" s="129"/>
      <c r="P285" s="94">
        <v>79512.7</v>
      </c>
      <c r="Q285" s="73"/>
      <c r="R285" s="74"/>
      <c r="S285" s="47"/>
    </row>
    <row r="286" spans="1:20" s="2" customFormat="1" ht="43.5" customHeight="1" x14ac:dyDescent="0.25">
      <c r="A286" s="18"/>
      <c r="B286" s="122"/>
      <c r="C286" s="132" t="s">
        <v>42</v>
      </c>
      <c r="D286" s="100" t="s">
        <v>81</v>
      </c>
      <c r="E286" s="89">
        <f>SUM(E284:E285)</f>
        <v>12883.717000000002</v>
      </c>
      <c r="F286" s="89"/>
      <c r="G286" s="87">
        <f t="shared" ref="G286:P286" si="84">SUM(G284:G285)</f>
        <v>42248.857599999996</v>
      </c>
      <c r="H286" s="87">
        <f t="shared" si="84"/>
        <v>333490.59500000003</v>
      </c>
      <c r="I286" s="87"/>
      <c r="J286" s="87"/>
      <c r="K286" s="87"/>
      <c r="L286" s="87"/>
      <c r="M286" s="87"/>
      <c r="N286" s="87"/>
      <c r="O286" s="87"/>
      <c r="P286" s="87">
        <f t="shared" si="84"/>
        <v>160872.15999999997</v>
      </c>
      <c r="Q286" s="76"/>
      <c r="R286" s="77"/>
      <c r="S286" s="50"/>
    </row>
    <row r="287" spans="1:20" s="2" customFormat="1" ht="23.25" customHeight="1" x14ac:dyDescent="0.25">
      <c r="A287" s="20"/>
      <c r="B287" s="129"/>
      <c r="C287" s="131" t="s">
        <v>42</v>
      </c>
      <c r="D287" s="99" t="s">
        <v>84</v>
      </c>
      <c r="E287" s="93">
        <v>283.64299999999997</v>
      </c>
      <c r="F287" s="94">
        <v>3.45</v>
      </c>
      <c r="G287" s="94">
        <f>E287*F287</f>
        <v>978.56835000000001</v>
      </c>
      <c r="H287" s="94">
        <f>E287*57</f>
        <v>16167.650999999998</v>
      </c>
      <c r="I287" s="94"/>
      <c r="J287" s="94"/>
      <c r="K287" s="94"/>
      <c r="L287" s="94"/>
      <c r="M287" s="94"/>
      <c r="N287" s="94"/>
      <c r="O287" s="94"/>
      <c r="P287" s="94">
        <v>52080</v>
      </c>
      <c r="Q287" s="73"/>
      <c r="R287" s="74"/>
      <c r="S287" s="47"/>
    </row>
    <row r="288" spans="1:20" s="2" customFormat="1" ht="43.5" customHeight="1" x14ac:dyDescent="0.25">
      <c r="A288" s="18"/>
      <c r="B288" s="122"/>
      <c r="C288" s="132" t="s">
        <v>42</v>
      </c>
      <c r="D288" s="100" t="s">
        <v>86</v>
      </c>
      <c r="E288" s="89">
        <f>SUM(E286:E287)</f>
        <v>13167.360000000002</v>
      </c>
      <c r="F288" s="89"/>
      <c r="G288" s="87">
        <f t="shared" ref="G288:P288" si="85">SUM(G286:G287)</f>
        <v>43227.425949999997</v>
      </c>
      <c r="H288" s="87">
        <f t="shared" si="85"/>
        <v>349658.24600000004</v>
      </c>
      <c r="I288" s="87"/>
      <c r="J288" s="87"/>
      <c r="K288" s="87"/>
      <c r="L288" s="89"/>
      <c r="M288" s="89"/>
      <c r="N288" s="89"/>
      <c r="O288" s="89"/>
      <c r="P288" s="87">
        <f t="shared" si="85"/>
        <v>212952.15999999997</v>
      </c>
      <c r="Q288" s="87"/>
      <c r="R288" s="87"/>
      <c r="S288" s="87"/>
      <c r="T288" s="211"/>
    </row>
    <row r="289" spans="1:20" s="2" customFormat="1" ht="25.5" customHeight="1" x14ac:dyDescent="0.25">
      <c r="A289" s="20"/>
      <c r="B289" s="129"/>
      <c r="C289" s="131" t="s">
        <v>42</v>
      </c>
      <c r="D289" s="99" t="s">
        <v>89</v>
      </c>
      <c r="E289" s="93">
        <v>460.5</v>
      </c>
      <c r="F289" s="94">
        <v>3.45</v>
      </c>
      <c r="G289" s="94">
        <f>E289*F289</f>
        <v>1588.7250000000001</v>
      </c>
      <c r="H289" s="94">
        <f>E289*57</f>
        <v>26248.5</v>
      </c>
      <c r="I289" s="94"/>
      <c r="J289" s="94"/>
      <c r="K289" s="94"/>
      <c r="L289" s="94"/>
      <c r="M289" s="94"/>
      <c r="N289" s="93"/>
      <c r="O289" s="93"/>
      <c r="P289" s="94">
        <v>0</v>
      </c>
      <c r="Q289" s="94"/>
      <c r="R289" s="215"/>
      <c r="S289" s="94"/>
      <c r="T289" s="211"/>
    </row>
    <row r="290" spans="1:20" s="2" customFormat="1" ht="39" customHeight="1" x14ac:dyDescent="0.25">
      <c r="A290" s="20"/>
      <c r="B290" s="129"/>
      <c r="C290" s="131" t="s">
        <v>45</v>
      </c>
      <c r="D290" s="104"/>
      <c r="E290" s="93" t="s">
        <v>91</v>
      </c>
      <c r="F290" s="93"/>
      <c r="G290" s="94"/>
      <c r="H290" s="94"/>
      <c r="I290" s="94"/>
      <c r="J290" s="94"/>
      <c r="K290" s="94"/>
      <c r="L290" s="93"/>
      <c r="M290" s="93"/>
      <c r="N290" s="93"/>
      <c r="O290" s="93"/>
      <c r="P290" s="94"/>
      <c r="Q290" s="94"/>
      <c r="R290" s="215"/>
      <c r="S290" s="94"/>
      <c r="T290" s="211"/>
    </row>
    <row r="291" spans="1:20" s="2" customFormat="1" ht="43.5" customHeight="1" x14ac:dyDescent="0.25">
      <c r="A291" s="18"/>
      <c r="B291" s="122"/>
      <c r="C291" s="132" t="s">
        <v>42</v>
      </c>
      <c r="D291" s="100" t="s">
        <v>90</v>
      </c>
      <c r="E291" s="89">
        <v>13636.24</v>
      </c>
      <c r="F291" s="89"/>
      <c r="G291" s="87">
        <f t="shared" ref="G291:P291" si="86">SUM(G288:G290)</f>
        <v>44816.150949999996</v>
      </c>
      <c r="H291" s="87">
        <f t="shared" si="86"/>
        <v>375906.74600000004</v>
      </c>
      <c r="I291" s="87"/>
      <c r="J291" s="87"/>
      <c r="K291" s="87"/>
      <c r="L291" s="87"/>
      <c r="M291" s="87"/>
      <c r="N291" s="87"/>
      <c r="O291" s="87"/>
      <c r="P291" s="87">
        <f t="shared" si="86"/>
        <v>212952.15999999997</v>
      </c>
      <c r="Q291" s="87"/>
      <c r="R291" s="210"/>
      <c r="S291" s="87"/>
      <c r="T291" s="211"/>
    </row>
    <row r="292" spans="1:20" s="2" customFormat="1" ht="29.25" customHeight="1" x14ac:dyDescent="0.25">
      <c r="A292" s="20"/>
      <c r="B292" s="129"/>
      <c r="C292" s="131" t="s">
        <v>42</v>
      </c>
      <c r="D292" s="99" t="s">
        <v>93</v>
      </c>
      <c r="E292" s="93">
        <v>409.66</v>
      </c>
      <c r="F292" s="94">
        <v>3.45</v>
      </c>
      <c r="G292" s="94">
        <f>SUM(E292*F292)</f>
        <v>1413.3270000000002</v>
      </c>
      <c r="H292" s="94">
        <f>E292*57</f>
        <v>23350.620000000003</v>
      </c>
      <c r="I292" s="94"/>
      <c r="J292" s="94"/>
      <c r="K292" s="94"/>
      <c r="L292" s="94"/>
      <c r="M292" s="94"/>
      <c r="N292" s="94"/>
      <c r="O292" s="94"/>
      <c r="P292" s="94">
        <v>0</v>
      </c>
      <c r="Q292" s="94"/>
      <c r="R292" s="215"/>
      <c r="S292" s="94"/>
      <c r="T292" s="211"/>
    </row>
    <row r="293" spans="1:20" s="2" customFormat="1" ht="43.5" customHeight="1" x14ac:dyDescent="0.25">
      <c r="A293" s="18"/>
      <c r="B293" s="122"/>
      <c r="C293" s="132" t="s">
        <v>42</v>
      </c>
      <c r="D293" s="100" t="s">
        <v>94</v>
      </c>
      <c r="E293" s="89">
        <f>SUM(E291:E292)</f>
        <v>14045.9</v>
      </c>
      <c r="F293" s="89"/>
      <c r="G293" s="87">
        <f t="shared" ref="G293:H293" si="87">SUM(G291:G292)</f>
        <v>46229.477949999993</v>
      </c>
      <c r="H293" s="87">
        <f t="shared" si="87"/>
        <v>399257.36600000004</v>
      </c>
      <c r="I293" s="87"/>
      <c r="J293" s="87"/>
      <c r="K293" s="87"/>
      <c r="L293" s="87"/>
      <c r="M293" s="87"/>
      <c r="N293" s="87"/>
      <c r="O293" s="87"/>
      <c r="P293" s="87">
        <v>212952.16</v>
      </c>
      <c r="Q293" s="87"/>
      <c r="R293" s="210"/>
      <c r="S293" s="87"/>
      <c r="T293" s="211"/>
    </row>
    <row r="294" spans="1:20" s="2" customFormat="1" ht="90" customHeight="1" x14ac:dyDescent="0.25">
      <c r="A294" s="20"/>
      <c r="B294" s="129"/>
      <c r="C294" s="131" t="s">
        <v>42</v>
      </c>
      <c r="D294" s="99" t="s">
        <v>96</v>
      </c>
      <c r="E294" s="93">
        <v>355.8</v>
      </c>
      <c r="F294" s="94">
        <v>5.6</v>
      </c>
      <c r="G294" s="94">
        <f>SUM(E294*F294)</f>
        <v>1992.48</v>
      </c>
      <c r="H294" s="94">
        <v>32576.400000000001</v>
      </c>
      <c r="I294" s="94"/>
      <c r="J294" s="94"/>
      <c r="K294" s="94"/>
      <c r="L294" s="94"/>
      <c r="M294" s="94"/>
      <c r="N294" s="94"/>
      <c r="O294" s="94"/>
      <c r="P294" s="220" t="s">
        <v>131</v>
      </c>
      <c r="Q294" s="94"/>
      <c r="R294" s="215"/>
      <c r="S294" s="217" t="s">
        <v>105</v>
      </c>
      <c r="T294" s="211"/>
    </row>
    <row r="295" spans="1:20" s="2" customFormat="1" ht="43.5" customHeight="1" x14ac:dyDescent="0.25">
      <c r="A295" s="18"/>
      <c r="B295" s="122"/>
      <c r="C295" s="132" t="s">
        <v>42</v>
      </c>
      <c r="D295" s="100" t="s">
        <v>97</v>
      </c>
      <c r="E295" s="89">
        <f>SUM(E293:E294)</f>
        <v>14401.699999999999</v>
      </c>
      <c r="F295" s="89"/>
      <c r="G295" s="87">
        <f t="shared" ref="G295:H295" si="88">SUM(G293:G294)</f>
        <v>48221.957949999996</v>
      </c>
      <c r="H295" s="87">
        <f t="shared" si="88"/>
        <v>431833.76600000006</v>
      </c>
      <c r="I295" s="87"/>
      <c r="J295" s="87"/>
      <c r="K295" s="87"/>
      <c r="L295" s="87"/>
      <c r="M295" s="87"/>
      <c r="N295" s="87"/>
      <c r="O295" s="87"/>
      <c r="P295" s="221" t="s">
        <v>111</v>
      </c>
      <c r="Q295" s="87"/>
      <c r="R295" s="210"/>
      <c r="S295" s="87"/>
      <c r="T295" s="211"/>
    </row>
    <row r="296" spans="1:20" s="2" customFormat="1" ht="43.5" customHeight="1" x14ac:dyDescent="0.25">
      <c r="A296" s="20"/>
      <c r="B296" s="129"/>
      <c r="C296" s="131" t="s">
        <v>42</v>
      </c>
      <c r="D296" s="99" t="s">
        <v>119</v>
      </c>
      <c r="E296" s="93">
        <v>438.03</v>
      </c>
      <c r="F296" s="94">
        <v>5.6</v>
      </c>
      <c r="G296" s="94">
        <v>2453.14</v>
      </c>
      <c r="H296" s="94" t="s">
        <v>133</v>
      </c>
      <c r="I296" s="94"/>
      <c r="J296" s="94"/>
      <c r="K296" s="94"/>
      <c r="L296" s="94"/>
      <c r="M296" s="94"/>
      <c r="N296" s="94"/>
      <c r="O296" s="94"/>
      <c r="P296" s="220" t="s">
        <v>122</v>
      </c>
      <c r="Q296" s="94"/>
      <c r="R296" s="215"/>
      <c r="S296" s="94"/>
      <c r="T296" s="211"/>
    </row>
    <row r="297" spans="1:20" s="2" customFormat="1" ht="43.5" customHeight="1" x14ac:dyDescent="0.25">
      <c r="A297" s="18"/>
      <c r="B297" s="122"/>
      <c r="C297" s="132" t="s">
        <v>42</v>
      </c>
      <c r="D297" s="100" t="s">
        <v>120</v>
      </c>
      <c r="E297" s="89">
        <f>SUM(E295:E296)</f>
        <v>14839.73</v>
      </c>
      <c r="F297" s="89"/>
      <c r="G297" s="87">
        <f t="shared" ref="G297" si="89">SUM(G295:G296)</f>
        <v>50675.097949999996</v>
      </c>
      <c r="H297" s="87">
        <v>462059.91</v>
      </c>
      <c r="I297" s="87"/>
      <c r="J297" s="87"/>
      <c r="K297" s="87"/>
      <c r="L297" s="87"/>
      <c r="M297" s="87"/>
      <c r="N297" s="87"/>
      <c r="O297" s="87"/>
      <c r="P297" s="221" t="s">
        <v>138</v>
      </c>
      <c r="Q297" s="87"/>
      <c r="R297" s="210"/>
      <c r="S297" s="87"/>
      <c r="T297" s="211"/>
    </row>
    <row r="298" spans="1:20" s="2" customFormat="1" ht="30.75" customHeight="1" x14ac:dyDescent="0.25">
      <c r="A298" s="20"/>
      <c r="B298" s="129"/>
      <c r="C298" s="131" t="s">
        <v>42</v>
      </c>
      <c r="D298" s="99" t="s">
        <v>139</v>
      </c>
      <c r="E298" s="93">
        <v>461</v>
      </c>
      <c r="F298" s="94">
        <v>5.6</v>
      </c>
      <c r="G298" s="94">
        <f>SUM(E298*F298)</f>
        <v>2581.6</v>
      </c>
      <c r="H298" s="94">
        <f>SUM(E298*69)</f>
        <v>31809</v>
      </c>
      <c r="I298" s="94"/>
      <c r="J298" s="94"/>
      <c r="K298" s="94"/>
      <c r="L298" s="94"/>
      <c r="M298" s="94"/>
      <c r="N298" s="94"/>
      <c r="O298" s="94"/>
      <c r="P298" s="220">
        <v>0</v>
      </c>
      <c r="Q298" s="94"/>
      <c r="R298" s="215"/>
      <c r="S298" s="94"/>
      <c r="T298" s="211"/>
    </row>
    <row r="299" spans="1:20" s="2" customFormat="1" ht="43.5" customHeight="1" x14ac:dyDescent="0.25">
      <c r="A299" s="18"/>
      <c r="B299" s="122"/>
      <c r="C299" s="132" t="s">
        <v>42</v>
      </c>
      <c r="D299" s="100" t="s">
        <v>140</v>
      </c>
      <c r="E299" s="89">
        <f>SUM(E297:E298)</f>
        <v>15300.73</v>
      </c>
      <c r="F299" s="89"/>
      <c r="G299" s="87">
        <f t="shared" ref="G299:H299" si="90">SUM(G297:G298)</f>
        <v>53256.697949999994</v>
      </c>
      <c r="H299" s="87">
        <f t="shared" si="90"/>
        <v>493868.91</v>
      </c>
      <c r="I299" s="87"/>
      <c r="J299" s="87"/>
      <c r="K299" s="87"/>
      <c r="L299" s="87"/>
      <c r="M299" s="87"/>
      <c r="N299" s="87"/>
      <c r="O299" s="87"/>
      <c r="P299" s="221" t="s">
        <v>138</v>
      </c>
      <c r="Q299" s="87"/>
      <c r="R299" s="210"/>
      <c r="S299" s="87"/>
      <c r="T299" s="211"/>
    </row>
    <row r="300" spans="1:20" s="2" customFormat="1" ht="29.25" customHeight="1" x14ac:dyDescent="0.25">
      <c r="A300" s="20"/>
      <c r="B300" s="129"/>
      <c r="C300" s="131" t="s">
        <v>42</v>
      </c>
      <c r="D300" s="99" t="s">
        <v>144</v>
      </c>
      <c r="E300" s="93">
        <v>395.64</v>
      </c>
      <c r="F300" s="94">
        <v>5.6</v>
      </c>
      <c r="G300" s="94">
        <v>2215.5839999999998</v>
      </c>
      <c r="H300" s="94">
        <v>27299.16</v>
      </c>
      <c r="I300" s="94"/>
      <c r="J300" s="94"/>
      <c r="K300" s="94"/>
      <c r="L300" s="94"/>
      <c r="M300" s="94"/>
      <c r="N300" s="94"/>
      <c r="O300" s="94"/>
      <c r="P300" s="220" t="s">
        <v>148</v>
      </c>
      <c r="Q300" s="94"/>
      <c r="R300" s="215"/>
      <c r="S300" s="94"/>
      <c r="T300" s="211"/>
    </row>
    <row r="301" spans="1:20" s="2" customFormat="1" ht="43.5" customHeight="1" x14ac:dyDescent="0.25">
      <c r="A301" s="18"/>
      <c r="B301" s="122"/>
      <c r="C301" s="132" t="s">
        <v>42</v>
      </c>
      <c r="D301" s="100" t="s">
        <v>145</v>
      </c>
      <c r="E301" s="89">
        <f>SUM(E299:E300)</f>
        <v>15696.369999999999</v>
      </c>
      <c r="F301" s="89"/>
      <c r="G301" s="87">
        <f t="shared" ref="G301:H301" si="91">SUM(G299:G300)</f>
        <v>55472.281949999997</v>
      </c>
      <c r="H301" s="87">
        <f t="shared" si="91"/>
        <v>521168.06999999995</v>
      </c>
      <c r="I301" s="87"/>
      <c r="J301" s="87"/>
      <c r="K301" s="87"/>
      <c r="L301" s="87"/>
      <c r="M301" s="87"/>
      <c r="N301" s="87"/>
      <c r="O301" s="87"/>
      <c r="P301" s="221" t="s">
        <v>149</v>
      </c>
      <c r="Q301" s="87"/>
      <c r="R301" s="210"/>
      <c r="S301" s="87"/>
      <c r="T301" s="211"/>
    </row>
    <row r="302" spans="1:20" s="2" customFormat="1" ht="66" customHeight="1" x14ac:dyDescent="0.25">
      <c r="A302" s="20"/>
      <c r="B302" s="129"/>
      <c r="C302" s="131" t="s">
        <v>42</v>
      </c>
      <c r="D302" s="99" t="s">
        <v>165</v>
      </c>
      <c r="E302" s="93">
        <v>346.86</v>
      </c>
      <c r="F302" s="94">
        <v>5.6</v>
      </c>
      <c r="G302" s="94">
        <f>E302*F302</f>
        <v>1942.4159999999999</v>
      </c>
      <c r="H302" s="94">
        <f>E302*82</f>
        <v>28442.52</v>
      </c>
      <c r="I302" s="94"/>
      <c r="J302" s="94"/>
      <c r="K302" s="94"/>
      <c r="L302" s="94"/>
      <c r="M302" s="94"/>
      <c r="N302" s="94"/>
      <c r="O302" s="94"/>
      <c r="P302" s="220" t="s">
        <v>176</v>
      </c>
      <c r="Q302" s="94"/>
      <c r="R302" s="215"/>
      <c r="S302" s="94"/>
      <c r="T302" s="211"/>
    </row>
    <row r="303" spans="1:20" s="2" customFormat="1" ht="43.5" customHeight="1" x14ac:dyDescent="0.25">
      <c r="A303" s="18"/>
      <c r="B303" s="122"/>
      <c r="C303" s="132" t="s">
        <v>42</v>
      </c>
      <c r="D303" s="100" t="s">
        <v>167</v>
      </c>
      <c r="E303" s="89">
        <f>SUM(E301:E302)</f>
        <v>16043.23</v>
      </c>
      <c r="F303" s="89"/>
      <c r="G303" s="87">
        <f t="shared" ref="G303:H303" si="92">SUM(G301:G302)</f>
        <v>57414.697949999994</v>
      </c>
      <c r="H303" s="87">
        <f t="shared" si="92"/>
        <v>549610.59</v>
      </c>
      <c r="I303" s="87"/>
      <c r="J303" s="87"/>
      <c r="K303" s="87"/>
      <c r="L303" s="87"/>
      <c r="M303" s="87"/>
      <c r="N303" s="87"/>
      <c r="O303" s="87"/>
      <c r="P303" s="221" t="s">
        <v>177</v>
      </c>
      <c r="Q303" s="87"/>
      <c r="R303" s="210"/>
      <c r="S303" s="87"/>
      <c r="T303" s="211"/>
    </row>
    <row r="304" spans="1:20" s="2" customFormat="1" ht="27.75" customHeight="1" x14ac:dyDescent="0.25">
      <c r="A304" s="20"/>
      <c r="B304" s="129"/>
      <c r="C304" s="131" t="s">
        <v>42</v>
      </c>
      <c r="D304" s="99" t="s">
        <v>166</v>
      </c>
      <c r="E304" s="93">
        <v>430.8</v>
      </c>
      <c r="F304" s="94">
        <v>5.6</v>
      </c>
      <c r="G304" s="94">
        <f>144.08*5.6</f>
        <v>806.84800000000007</v>
      </c>
      <c r="H304" s="94">
        <f>144.08*82</f>
        <v>11814.560000000001</v>
      </c>
      <c r="I304" s="94">
        <f>286.72*5.6</f>
        <v>1605.6320000000001</v>
      </c>
      <c r="J304" s="94">
        <f>286.72*82</f>
        <v>23511.040000000001</v>
      </c>
      <c r="K304" s="94"/>
      <c r="L304" s="94"/>
      <c r="M304" s="94"/>
      <c r="N304" s="94"/>
      <c r="O304" s="94"/>
      <c r="P304" s="220">
        <v>0</v>
      </c>
      <c r="Q304" s="94"/>
      <c r="R304" s="215"/>
      <c r="S304" s="94"/>
      <c r="T304" s="211"/>
    </row>
    <row r="305" spans="1:20" s="2" customFormat="1" ht="43.5" customHeight="1" x14ac:dyDescent="0.25">
      <c r="A305" s="18"/>
      <c r="B305" s="122"/>
      <c r="C305" s="132" t="s">
        <v>42</v>
      </c>
      <c r="D305" s="100" t="s">
        <v>168</v>
      </c>
      <c r="E305" s="89">
        <f>SUM(E303:E304)</f>
        <v>16474.03</v>
      </c>
      <c r="F305" s="89"/>
      <c r="G305" s="87">
        <f t="shared" ref="G305:J305" si="93">SUM(G303:G304)</f>
        <v>58221.545949999992</v>
      </c>
      <c r="H305" s="87">
        <f t="shared" si="93"/>
        <v>561425.15</v>
      </c>
      <c r="I305" s="87">
        <f t="shared" si="93"/>
        <v>1605.6320000000001</v>
      </c>
      <c r="J305" s="87">
        <f t="shared" si="93"/>
        <v>23511.040000000001</v>
      </c>
      <c r="K305" s="87"/>
      <c r="L305" s="87"/>
      <c r="M305" s="87"/>
      <c r="N305" s="87"/>
      <c r="O305" s="87"/>
      <c r="P305" s="221" t="s">
        <v>177</v>
      </c>
      <c r="Q305" s="87"/>
      <c r="R305" s="210"/>
      <c r="S305" s="87"/>
      <c r="T305" s="211"/>
    </row>
    <row r="306" spans="1:20" s="236" customFormat="1" ht="43.5" customHeight="1" x14ac:dyDescent="0.25">
      <c r="A306" s="230"/>
      <c r="B306" s="237"/>
      <c r="C306" s="131" t="s">
        <v>42</v>
      </c>
      <c r="D306" s="99" t="s">
        <v>195</v>
      </c>
      <c r="E306" s="231">
        <v>463.52</v>
      </c>
      <c r="F306" s="94">
        <v>5.6</v>
      </c>
      <c r="G306" s="94">
        <f>286.72*5.6</f>
        <v>1605.6320000000001</v>
      </c>
      <c r="H306" s="94">
        <f>286.72*82</f>
        <v>23511.040000000001</v>
      </c>
      <c r="I306" s="232">
        <f>E306*5.6</f>
        <v>2595.7119999999995</v>
      </c>
      <c r="J306" s="232">
        <f>E306*82</f>
        <v>38008.639999999999</v>
      </c>
      <c r="K306" s="232"/>
      <c r="L306" s="232"/>
      <c r="M306" s="232"/>
      <c r="N306" s="232"/>
      <c r="O306" s="232"/>
      <c r="P306" s="220">
        <v>0</v>
      </c>
      <c r="Q306" s="232"/>
      <c r="R306" s="245"/>
      <c r="S306" s="232"/>
      <c r="T306" s="246"/>
    </row>
    <row r="307" spans="1:20" s="2" customFormat="1" ht="43.5" customHeight="1" x14ac:dyDescent="0.25">
      <c r="A307" s="18"/>
      <c r="B307" s="122"/>
      <c r="C307" s="132" t="s">
        <v>42</v>
      </c>
      <c r="D307" s="100" t="s">
        <v>196</v>
      </c>
      <c r="E307" s="89">
        <f>SUM(E305:E306)</f>
        <v>16937.55</v>
      </c>
      <c r="F307" s="89"/>
      <c r="G307" s="87">
        <f>SUM(G305:G306)</f>
        <v>59827.17794999999</v>
      </c>
      <c r="H307" s="87">
        <f>SUM(H305:H306)</f>
        <v>584936.19000000006</v>
      </c>
      <c r="I307" s="87">
        <v>2595.71</v>
      </c>
      <c r="J307" s="87">
        <v>38008.639999999999</v>
      </c>
      <c r="K307" s="87"/>
      <c r="L307" s="87"/>
      <c r="M307" s="87"/>
      <c r="N307" s="87"/>
      <c r="O307" s="87"/>
      <c r="P307" s="221" t="s">
        <v>177</v>
      </c>
      <c r="Q307" s="87"/>
      <c r="R307" s="210"/>
      <c r="S307" s="87"/>
      <c r="T307" s="211"/>
    </row>
    <row r="308" spans="1:20" s="236" customFormat="1" ht="43.5" customHeight="1" x14ac:dyDescent="0.25">
      <c r="A308" s="230"/>
      <c r="B308" s="237"/>
      <c r="C308" s="131" t="s">
        <v>42</v>
      </c>
      <c r="D308" s="99" t="s">
        <v>201</v>
      </c>
      <c r="E308" s="231">
        <v>398.78</v>
      </c>
      <c r="F308" s="94">
        <v>5.6</v>
      </c>
      <c r="G308" s="232">
        <f>612.08*5.6</f>
        <v>3427.6480000000001</v>
      </c>
      <c r="H308" s="232">
        <f>612.08*82</f>
        <v>50190.560000000005</v>
      </c>
      <c r="I308" s="232">
        <f>250.22*5.6</f>
        <v>1401.232</v>
      </c>
      <c r="J308" s="232">
        <f>250.22*82</f>
        <v>20518.04</v>
      </c>
      <c r="K308" s="232"/>
      <c r="L308" s="232"/>
      <c r="M308" s="232"/>
      <c r="N308" s="232"/>
      <c r="O308" s="232"/>
      <c r="P308" s="233" t="s">
        <v>203</v>
      </c>
      <c r="Q308" s="232"/>
      <c r="R308" s="245"/>
      <c r="S308" s="232"/>
      <c r="T308" s="246"/>
    </row>
    <row r="309" spans="1:20" s="2" customFormat="1" ht="43.5" customHeight="1" x14ac:dyDescent="0.25">
      <c r="A309" s="18"/>
      <c r="B309" s="122"/>
      <c r="C309" s="132" t="s">
        <v>42</v>
      </c>
      <c r="D309" s="100" t="s">
        <v>202</v>
      </c>
      <c r="E309" s="89">
        <f>SUM(E307:E308)</f>
        <v>17336.329999999998</v>
      </c>
      <c r="F309" s="89"/>
      <c r="G309" s="87">
        <f>SUM(G307:G308)</f>
        <v>63254.825949999991</v>
      </c>
      <c r="H309" s="87">
        <f>SUM(H307:H308)</f>
        <v>635126.75000000012</v>
      </c>
      <c r="I309" s="87">
        <v>1401.23</v>
      </c>
      <c r="J309" s="87">
        <v>20518.04</v>
      </c>
      <c r="K309" s="87"/>
      <c r="L309" s="87"/>
      <c r="M309" s="87"/>
      <c r="N309" s="87"/>
      <c r="O309" s="87"/>
      <c r="P309" s="221" t="s">
        <v>204</v>
      </c>
      <c r="Q309" s="87"/>
      <c r="R309" s="210"/>
      <c r="S309" s="87"/>
      <c r="T309" s="211"/>
    </row>
    <row r="310" spans="1:20" x14ac:dyDescent="0.25">
      <c r="A310" s="23"/>
      <c r="B310" s="23"/>
      <c r="C310" s="23"/>
      <c r="D310" s="36"/>
      <c r="E310" s="53"/>
      <c r="F310" s="35"/>
      <c r="G310" s="35"/>
      <c r="H310" s="35"/>
      <c r="I310" s="36"/>
      <c r="J310" s="36"/>
      <c r="K310" s="36"/>
      <c r="L310" s="36"/>
      <c r="M310" s="36"/>
      <c r="N310" s="36"/>
      <c r="O310" s="36"/>
      <c r="P310" s="36"/>
      <c r="Q310" s="36"/>
      <c r="R310" s="72"/>
      <c r="S310" s="55"/>
    </row>
    <row r="311" spans="1:20" ht="30" customHeight="1" x14ac:dyDescent="0.25">
      <c r="A311" s="20"/>
      <c r="B311" s="115" t="s">
        <v>40</v>
      </c>
      <c r="C311" s="131" t="s">
        <v>44</v>
      </c>
      <c r="D311" s="163">
        <v>2011</v>
      </c>
      <c r="E311" s="166">
        <v>6963.16</v>
      </c>
      <c r="F311" s="142">
        <v>3.18</v>
      </c>
      <c r="G311" s="94">
        <f>E311*F311</f>
        <v>22142.8488</v>
      </c>
      <c r="H311" s="94">
        <v>20889.45</v>
      </c>
      <c r="I311" s="94"/>
      <c r="J311" s="94"/>
      <c r="K311" s="94"/>
      <c r="L311" s="129"/>
      <c r="M311" s="129"/>
      <c r="N311" s="129"/>
      <c r="O311" s="129"/>
      <c r="P311" s="94">
        <v>0</v>
      </c>
      <c r="Q311" s="73"/>
      <c r="R311" s="74"/>
      <c r="S311" s="51"/>
    </row>
    <row r="312" spans="1:20" ht="25.5" x14ac:dyDescent="0.25">
      <c r="A312" s="16"/>
      <c r="B312" s="119"/>
      <c r="C312" s="136" t="s">
        <v>44</v>
      </c>
      <c r="D312" s="160">
        <v>2012</v>
      </c>
      <c r="E312" s="161">
        <v>6704.98</v>
      </c>
      <c r="F312" s="141">
        <v>3.18</v>
      </c>
      <c r="G312" s="94">
        <f>E312*F312</f>
        <v>21321.8364</v>
      </c>
      <c r="H312" s="94">
        <v>60344.82</v>
      </c>
      <c r="I312" s="84"/>
      <c r="J312" s="84"/>
      <c r="K312" s="94"/>
      <c r="L312" s="119"/>
      <c r="M312" s="119"/>
      <c r="N312" s="119"/>
      <c r="O312" s="119"/>
      <c r="P312" s="94">
        <v>0</v>
      </c>
      <c r="Q312" s="38"/>
      <c r="R312" s="75"/>
      <c r="S312" s="51"/>
    </row>
    <row r="313" spans="1:20" ht="39.75" customHeight="1" x14ac:dyDescent="0.25">
      <c r="A313" s="18"/>
      <c r="B313" s="122"/>
      <c r="C313" s="132" t="s">
        <v>44</v>
      </c>
      <c r="D313" s="96" t="s">
        <v>25</v>
      </c>
      <c r="E313" s="89">
        <f>SUM(E311:E312)</f>
        <v>13668.14</v>
      </c>
      <c r="F313" s="89"/>
      <c r="G313" s="87">
        <f t="shared" ref="G313:H313" si="94">SUM(G311:G312)</f>
        <v>43464.6852</v>
      </c>
      <c r="H313" s="87">
        <f t="shared" si="94"/>
        <v>81234.27</v>
      </c>
      <c r="I313" s="87"/>
      <c r="J313" s="87"/>
      <c r="K313" s="87"/>
      <c r="L313" s="122"/>
      <c r="M313" s="122"/>
      <c r="N313" s="122"/>
      <c r="O313" s="122"/>
      <c r="P313" s="87">
        <v>0</v>
      </c>
      <c r="Q313" s="76"/>
      <c r="R313" s="77"/>
      <c r="S313" s="50"/>
    </row>
    <row r="314" spans="1:20" ht="25.5" x14ac:dyDescent="0.25">
      <c r="A314" s="16"/>
      <c r="B314" s="119"/>
      <c r="C314" s="136" t="s">
        <v>44</v>
      </c>
      <c r="D314" s="120">
        <v>2013</v>
      </c>
      <c r="E314" s="161">
        <v>6874.55</v>
      </c>
      <c r="F314" s="141">
        <v>3.18</v>
      </c>
      <c r="G314" s="94">
        <f>E314*F314</f>
        <v>21861.069000000003</v>
      </c>
      <c r="H314" s="94">
        <v>103118.25</v>
      </c>
      <c r="I314" s="84"/>
      <c r="J314" s="84"/>
      <c r="K314" s="94"/>
      <c r="L314" s="119"/>
      <c r="M314" s="119"/>
      <c r="N314" s="119"/>
      <c r="O314" s="119"/>
      <c r="P314" s="94">
        <v>0</v>
      </c>
      <c r="Q314" s="38"/>
      <c r="R314" s="75"/>
      <c r="S314" s="51"/>
    </row>
    <row r="315" spans="1:20" ht="41.25" customHeight="1" x14ac:dyDescent="0.25">
      <c r="A315" s="18"/>
      <c r="B315" s="122"/>
      <c r="C315" s="132" t="s">
        <v>44</v>
      </c>
      <c r="D315" s="96" t="s">
        <v>38</v>
      </c>
      <c r="E315" s="89">
        <f>SUM(E313:E314)</f>
        <v>20542.689999999999</v>
      </c>
      <c r="F315" s="89"/>
      <c r="G315" s="87">
        <f t="shared" ref="G315:H315" si="95">SUM(G313:G314)</f>
        <v>65325.754200000003</v>
      </c>
      <c r="H315" s="87">
        <f t="shared" si="95"/>
        <v>184352.52000000002</v>
      </c>
      <c r="I315" s="87"/>
      <c r="J315" s="87"/>
      <c r="K315" s="87"/>
      <c r="L315" s="122"/>
      <c r="M315" s="122"/>
      <c r="N315" s="122"/>
      <c r="O315" s="122"/>
      <c r="P315" s="87">
        <v>0</v>
      </c>
      <c r="Q315" s="76"/>
      <c r="R315" s="77"/>
      <c r="S315" s="50"/>
    </row>
    <row r="316" spans="1:20" ht="25.5" x14ac:dyDescent="0.25">
      <c r="A316" s="16"/>
      <c r="B316" s="119"/>
      <c r="C316" s="136" t="s">
        <v>44</v>
      </c>
      <c r="D316" s="120">
        <v>2014</v>
      </c>
      <c r="E316" s="161">
        <v>6796.69</v>
      </c>
      <c r="F316" s="141">
        <v>3.18</v>
      </c>
      <c r="G316" s="94">
        <f>E316*F316</f>
        <v>21613.474200000001</v>
      </c>
      <c r="H316" s="94">
        <v>149527.18</v>
      </c>
      <c r="I316" s="84"/>
      <c r="J316" s="84"/>
      <c r="K316" s="94"/>
      <c r="L316" s="119"/>
      <c r="M316" s="119"/>
      <c r="N316" s="119"/>
      <c r="O316" s="119"/>
      <c r="P316" s="94">
        <v>0</v>
      </c>
      <c r="Q316" s="38"/>
      <c r="R316" s="75"/>
      <c r="S316" s="51"/>
    </row>
    <row r="317" spans="1:20" ht="39" customHeight="1" x14ac:dyDescent="0.25">
      <c r="A317" s="18"/>
      <c r="B317" s="122"/>
      <c r="C317" s="132" t="s">
        <v>44</v>
      </c>
      <c r="D317" s="96" t="s">
        <v>24</v>
      </c>
      <c r="E317" s="89">
        <f>SUM(E315:E316)</f>
        <v>27339.379999999997</v>
      </c>
      <c r="F317" s="89"/>
      <c r="G317" s="87">
        <f t="shared" ref="G317:H317" si="96">SUM(G315:G316)</f>
        <v>86939.228400000007</v>
      </c>
      <c r="H317" s="87">
        <f t="shared" si="96"/>
        <v>333879.7</v>
      </c>
      <c r="I317" s="87"/>
      <c r="J317" s="87"/>
      <c r="K317" s="87"/>
      <c r="L317" s="122"/>
      <c r="M317" s="122"/>
      <c r="N317" s="122"/>
      <c r="O317" s="122"/>
      <c r="P317" s="87">
        <v>0</v>
      </c>
      <c r="Q317" s="76"/>
      <c r="R317" s="77"/>
      <c r="S317" s="50"/>
    </row>
    <row r="318" spans="1:20" ht="25.5" x14ac:dyDescent="0.25">
      <c r="A318" s="16"/>
      <c r="B318" s="119"/>
      <c r="C318" s="136" t="s">
        <v>44</v>
      </c>
      <c r="D318" s="120">
        <v>2015</v>
      </c>
      <c r="E318" s="161">
        <v>7192.78</v>
      </c>
      <c r="F318" s="141">
        <v>3.37</v>
      </c>
      <c r="G318" s="94">
        <f>E318*F318</f>
        <v>24239.668600000001</v>
      </c>
      <c r="H318" s="94">
        <v>201397.84</v>
      </c>
      <c r="I318" s="84"/>
      <c r="J318" s="84"/>
      <c r="K318" s="94"/>
      <c r="L318" s="119"/>
      <c r="M318" s="119"/>
      <c r="N318" s="119"/>
      <c r="O318" s="119"/>
      <c r="P318" s="94">
        <v>0</v>
      </c>
      <c r="Q318" s="38"/>
      <c r="R318" s="75"/>
      <c r="S318" s="51"/>
    </row>
    <row r="319" spans="1:20" ht="39" customHeight="1" x14ac:dyDescent="0.25">
      <c r="A319" s="18"/>
      <c r="B319" s="122"/>
      <c r="C319" s="132" t="s">
        <v>44</v>
      </c>
      <c r="D319" s="96" t="s">
        <v>26</v>
      </c>
      <c r="E319" s="89">
        <f>SUM(E317:E318)</f>
        <v>34532.159999999996</v>
      </c>
      <c r="F319" s="89"/>
      <c r="G319" s="87">
        <f t="shared" ref="G319:H319" si="97">SUM(G317:G318)</f>
        <v>111178.89700000001</v>
      </c>
      <c r="H319" s="87">
        <f t="shared" si="97"/>
        <v>535277.54</v>
      </c>
      <c r="I319" s="87"/>
      <c r="J319" s="87"/>
      <c r="K319" s="87"/>
      <c r="L319" s="122"/>
      <c r="M319" s="122"/>
      <c r="N319" s="122"/>
      <c r="O319" s="122"/>
      <c r="P319" s="87">
        <v>0</v>
      </c>
      <c r="Q319" s="76"/>
      <c r="R319" s="77"/>
      <c r="S319" s="50"/>
    </row>
    <row r="320" spans="1:20" ht="25.5" x14ac:dyDescent="0.25">
      <c r="A320" s="16"/>
      <c r="B320" s="119"/>
      <c r="C320" s="136" t="s">
        <v>44</v>
      </c>
      <c r="D320" s="99" t="s">
        <v>29</v>
      </c>
      <c r="E320" s="137">
        <v>1533.39</v>
      </c>
      <c r="F320" s="141">
        <v>3.37</v>
      </c>
      <c r="G320" s="94">
        <f>E320*F320</f>
        <v>5167.5243000000009</v>
      </c>
      <c r="H320" s="94">
        <v>55202.04</v>
      </c>
      <c r="I320" s="84"/>
      <c r="J320" s="84"/>
      <c r="K320" s="94"/>
      <c r="L320" s="119"/>
      <c r="M320" s="119"/>
      <c r="N320" s="119"/>
      <c r="O320" s="119"/>
      <c r="P320" s="94">
        <v>0</v>
      </c>
      <c r="Q320" s="38"/>
      <c r="R320" s="75"/>
      <c r="S320" s="51"/>
    </row>
    <row r="321" spans="1:19" ht="38.25" x14ac:dyDescent="0.25">
      <c r="A321" s="18"/>
      <c r="B321" s="122"/>
      <c r="C321" s="132" t="s">
        <v>44</v>
      </c>
      <c r="D321" s="100" t="s">
        <v>30</v>
      </c>
      <c r="E321" s="89">
        <f>SUM(E319:E320)</f>
        <v>36065.549999999996</v>
      </c>
      <c r="F321" s="89"/>
      <c r="G321" s="87">
        <f t="shared" ref="G321:H321" si="98">SUM(G319:G320)</f>
        <v>116346.42130000002</v>
      </c>
      <c r="H321" s="87">
        <f t="shared" si="98"/>
        <v>590479.58000000007</v>
      </c>
      <c r="I321" s="87"/>
      <c r="J321" s="87"/>
      <c r="K321" s="87"/>
      <c r="L321" s="122"/>
      <c r="M321" s="122"/>
      <c r="N321" s="122"/>
      <c r="O321" s="122"/>
      <c r="P321" s="87">
        <v>0</v>
      </c>
      <c r="Q321" s="76"/>
      <c r="R321" s="77"/>
      <c r="S321" s="50"/>
    </row>
    <row r="322" spans="1:19" ht="25.5" x14ac:dyDescent="0.25">
      <c r="A322" s="16"/>
      <c r="B322" s="119"/>
      <c r="C322" s="136" t="s">
        <v>44</v>
      </c>
      <c r="D322" s="99" t="s">
        <v>31</v>
      </c>
      <c r="E322" s="137">
        <v>1830.24</v>
      </c>
      <c r="F322" s="141">
        <v>3.37</v>
      </c>
      <c r="G322" s="94">
        <f>E322*F322</f>
        <v>6167.9088000000002</v>
      </c>
      <c r="H322" s="94">
        <v>65888.639999999999</v>
      </c>
      <c r="I322" s="84"/>
      <c r="J322" s="84"/>
      <c r="K322" s="94"/>
      <c r="L322" s="119"/>
      <c r="M322" s="119"/>
      <c r="N322" s="119"/>
      <c r="O322" s="119"/>
      <c r="P322" s="94">
        <v>0</v>
      </c>
      <c r="Q322" s="38"/>
      <c r="R322" s="75"/>
      <c r="S322" s="51"/>
    </row>
    <row r="323" spans="1:19" ht="38.25" x14ac:dyDescent="0.25">
      <c r="A323" s="16"/>
      <c r="B323" s="119"/>
      <c r="C323" s="101" t="s">
        <v>46</v>
      </c>
      <c r="D323" s="99"/>
      <c r="E323" s="137">
        <v>24.66</v>
      </c>
      <c r="F323" s="84">
        <v>0</v>
      </c>
      <c r="G323" s="94">
        <v>0</v>
      </c>
      <c r="H323" s="94">
        <v>0</v>
      </c>
      <c r="I323" s="84"/>
      <c r="J323" s="84"/>
      <c r="K323" s="84"/>
      <c r="L323" s="119"/>
      <c r="M323" s="119"/>
      <c r="N323" s="119"/>
      <c r="O323" s="119"/>
      <c r="P323" s="94"/>
      <c r="Q323" s="38"/>
      <c r="R323" s="75"/>
      <c r="S323" s="51"/>
    </row>
    <row r="324" spans="1:19" ht="39.75" customHeight="1" x14ac:dyDescent="0.25">
      <c r="A324" s="18"/>
      <c r="B324" s="122"/>
      <c r="C324" s="132" t="s">
        <v>44</v>
      </c>
      <c r="D324" s="100" t="s">
        <v>32</v>
      </c>
      <c r="E324" s="89">
        <f>SUM(E321:E323)</f>
        <v>37920.449999999997</v>
      </c>
      <c r="F324" s="89"/>
      <c r="G324" s="87">
        <f t="shared" ref="G324:H324" si="99">SUM(G321:G323)</f>
        <v>122514.33010000002</v>
      </c>
      <c r="H324" s="87">
        <f t="shared" si="99"/>
        <v>656368.22000000009</v>
      </c>
      <c r="I324" s="87"/>
      <c r="J324" s="87"/>
      <c r="K324" s="87"/>
      <c r="L324" s="122"/>
      <c r="M324" s="122"/>
      <c r="N324" s="122"/>
      <c r="O324" s="122"/>
      <c r="P324" s="87">
        <v>0</v>
      </c>
      <c r="Q324" s="76"/>
      <c r="R324" s="77"/>
      <c r="S324" s="50"/>
    </row>
    <row r="325" spans="1:19" ht="25.5" x14ac:dyDescent="0.25">
      <c r="A325" s="16"/>
      <c r="B325" s="119"/>
      <c r="C325" s="136" t="s">
        <v>44</v>
      </c>
      <c r="D325" s="99" t="s">
        <v>33</v>
      </c>
      <c r="E325" s="137">
        <v>1854.61</v>
      </c>
      <c r="F325" s="141">
        <v>3.37</v>
      </c>
      <c r="G325" s="94">
        <f>E325*F325</f>
        <v>6250.0356999999995</v>
      </c>
      <c r="H325" s="94">
        <v>66765.960000000006</v>
      </c>
      <c r="I325" s="84"/>
      <c r="J325" s="84"/>
      <c r="K325" s="94"/>
      <c r="L325" s="164"/>
      <c r="M325" s="119"/>
      <c r="N325" s="119"/>
      <c r="O325" s="119"/>
      <c r="P325" s="94">
        <v>0</v>
      </c>
      <c r="Q325" s="38"/>
      <c r="R325" s="75"/>
      <c r="S325" s="51"/>
    </row>
    <row r="326" spans="1:19" ht="38.25" x14ac:dyDescent="0.25">
      <c r="A326" s="18"/>
      <c r="B326" s="122"/>
      <c r="C326" s="132" t="s">
        <v>44</v>
      </c>
      <c r="D326" s="100" t="s">
        <v>35</v>
      </c>
      <c r="E326" s="89">
        <f>SUM(E324:E325)</f>
        <v>39775.06</v>
      </c>
      <c r="F326" s="89"/>
      <c r="G326" s="87">
        <f t="shared" ref="G326:H326" si="100">SUM(G324:G325)</f>
        <v>128764.36580000001</v>
      </c>
      <c r="H326" s="87">
        <f t="shared" si="100"/>
        <v>723134.18</v>
      </c>
      <c r="I326" s="87"/>
      <c r="J326" s="87"/>
      <c r="K326" s="87"/>
      <c r="L326" s="122"/>
      <c r="M326" s="122"/>
      <c r="N326" s="122"/>
      <c r="O326" s="122"/>
      <c r="P326" s="87">
        <v>0</v>
      </c>
      <c r="Q326" s="76"/>
      <c r="R326" s="77"/>
      <c r="S326" s="50"/>
    </row>
    <row r="327" spans="1:19" ht="25.5" x14ac:dyDescent="0.25">
      <c r="A327" s="16"/>
      <c r="B327" s="119"/>
      <c r="C327" s="136" t="s">
        <v>44</v>
      </c>
      <c r="D327" s="99" t="s">
        <v>34</v>
      </c>
      <c r="E327" s="137">
        <v>1647.596</v>
      </c>
      <c r="F327" s="141">
        <v>3.37</v>
      </c>
      <c r="G327" s="94">
        <f>E327*F327</f>
        <v>5552.3985199999997</v>
      </c>
      <c r="H327" s="94">
        <v>59313.455999999998</v>
      </c>
      <c r="I327" s="84"/>
      <c r="J327" s="84"/>
      <c r="K327" s="94"/>
      <c r="L327" s="119"/>
      <c r="M327" s="119"/>
      <c r="N327" s="119"/>
      <c r="O327" s="119"/>
      <c r="P327" s="94">
        <v>0</v>
      </c>
      <c r="Q327" s="38"/>
      <c r="R327" s="75"/>
      <c r="S327" s="51"/>
    </row>
    <row r="328" spans="1:19" ht="38.25" x14ac:dyDescent="0.25">
      <c r="A328" s="18"/>
      <c r="B328" s="122"/>
      <c r="C328" s="132" t="s">
        <v>44</v>
      </c>
      <c r="D328" s="100" t="s">
        <v>36</v>
      </c>
      <c r="E328" s="89">
        <f>SUM(E326:E327)</f>
        <v>41422.655999999995</v>
      </c>
      <c r="F328" s="89"/>
      <c r="G328" s="87">
        <f t="shared" ref="G328:H328" si="101">SUM(G326:G327)</f>
        <v>134316.76432000002</v>
      </c>
      <c r="H328" s="87">
        <f t="shared" si="101"/>
        <v>782447.63600000006</v>
      </c>
      <c r="I328" s="87"/>
      <c r="J328" s="87"/>
      <c r="K328" s="87"/>
      <c r="L328" s="122"/>
      <c r="M328" s="122"/>
      <c r="N328" s="122"/>
      <c r="O328" s="122"/>
      <c r="P328" s="87">
        <v>0</v>
      </c>
      <c r="Q328" s="76"/>
      <c r="R328" s="77"/>
      <c r="S328" s="50"/>
    </row>
    <row r="329" spans="1:19" s="2" customFormat="1" ht="25.5" x14ac:dyDescent="0.25">
      <c r="A329" s="20"/>
      <c r="B329" s="129"/>
      <c r="C329" s="131" t="s">
        <v>44</v>
      </c>
      <c r="D329" s="99" t="s">
        <v>57</v>
      </c>
      <c r="E329" s="93">
        <v>1405.7</v>
      </c>
      <c r="F329" s="94">
        <v>3.37</v>
      </c>
      <c r="G329" s="94">
        <f>E329*F329</f>
        <v>4737.2090000000007</v>
      </c>
      <c r="H329" s="94">
        <v>56228</v>
      </c>
      <c r="I329" s="94"/>
      <c r="J329" s="94"/>
      <c r="K329" s="94"/>
      <c r="L329" s="129"/>
      <c r="M329" s="129"/>
      <c r="N329" s="129"/>
      <c r="O329" s="129"/>
      <c r="P329" s="94">
        <v>0</v>
      </c>
      <c r="Q329" s="73"/>
      <c r="R329" s="74"/>
      <c r="S329" s="47"/>
    </row>
    <row r="330" spans="1:19" s="2" customFormat="1" ht="38.25" x14ac:dyDescent="0.25">
      <c r="A330" s="18"/>
      <c r="B330" s="122"/>
      <c r="C330" s="132" t="s">
        <v>44</v>
      </c>
      <c r="D330" s="100" t="s">
        <v>58</v>
      </c>
      <c r="E330" s="89">
        <f>SUM(E328:E329)</f>
        <v>42828.355999999992</v>
      </c>
      <c r="F330" s="89"/>
      <c r="G330" s="87">
        <f t="shared" ref="G330:H330" si="102">SUM(G328:G329)</f>
        <v>139053.97332000002</v>
      </c>
      <c r="H330" s="87">
        <f t="shared" si="102"/>
        <v>838675.63600000006</v>
      </c>
      <c r="I330" s="87"/>
      <c r="J330" s="87"/>
      <c r="K330" s="87"/>
      <c r="L330" s="122"/>
      <c r="M330" s="122"/>
      <c r="N330" s="122"/>
      <c r="O330" s="122"/>
      <c r="P330" s="87">
        <v>0</v>
      </c>
      <c r="Q330" s="76"/>
      <c r="R330" s="77"/>
      <c r="S330" s="50"/>
    </row>
    <row r="331" spans="1:19" s="2" customFormat="1" ht="25.5" x14ac:dyDescent="0.25">
      <c r="A331" s="20"/>
      <c r="B331" s="129"/>
      <c r="C331" s="131" t="s">
        <v>44</v>
      </c>
      <c r="D331" s="99" t="s">
        <v>61</v>
      </c>
      <c r="E331" s="93">
        <v>1746.58</v>
      </c>
      <c r="F331" s="94">
        <v>3.37</v>
      </c>
      <c r="G331" s="94">
        <f>E331*F331</f>
        <v>5885.9745999999996</v>
      </c>
      <c r="H331" s="94">
        <v>69863.199999999997</v>
      </c>
      <c r="I331" s="94"/>
      <c r="J331" s="94"/>
      <c r="K331" s="94"/>
      <c r="L331" s="129"/>
      <c r="M331" s="129"/>
      <c r="N331" s="129"/>
      <c r="O331" s="129"/>
      <c r="P331" s="106">
        <v>151121.09</v>
      </c>
      <c r="Q331" s="73"/>
      <c r="R331" s="74"/>
      <c r="S331" s="47"/>
    </row>
    <row r="332" spans="1:19" s="2" customFormat="1" ht="42.75" customHeight="1" x14ac:dyDescent="0.25">
      <c r="A332" s="18"/>
      <c r="B332" s="122"/>
      <c r="C332" s="132" t="s">
        <v>44</v>
      </c>
      <c r="D332" s="100" t="s">
        <v>63</v>
      </c>
      <c r="E332" s="89">
        <f>SUM(E330:E331)</f>
        <v>44574.935999999994</v>
      </c>
      <c r="F332" s="89"/>
      <c r="G332" s="87">
        <f t="shared" ref="G332:H332" si="103">SUM(G330:G331)</f>
        <v>144939.94792000001</v>
      </c>
      <c r="H332" s="87">
        <f t="shared" si="103"/>
        <v>908538.83600000001</v>
      </c>
      <c r="I332" s="87"/>
      <c r="J332" s="87"/>
      <c r="K332" s="87"/>
      <c r="L332" s="122"/>
      <c r="M332" s="122"/>
      <c r="N332" s="122"/>
      <c r="O332" s="122"/>
      <c r="P332" s="105">
        <v>151121.09</v>
      </c>
      <c r="Q332" s="76"/>
      <c r="R332" s="77"/>
      <c r="S332" s="50"/>
    </row>
    <row r="333" spans="1:19" s="2" customFormat="1" ht="75" customHeight="1" x14ac:dyDescent="0.25">
      <c r="A333" s="20"/>
      <c r="B333" s="129"/>
      <c r="C333" s="131" t="s">
        <v>44</v>
      </c>
      <c r="D333" s="99" t="s">
        <v>64</v>
      </c>
      <c r="E333" s="93">
        <v>1916.34</v>
      </c>
      <c r="F333" s="94">
        <v>3.37</v>
      </c>
      <c r="G333" s="94">
        <f>E333*F333</f>
        <v>6458.0658000000003</v>
      </c>
      <c r="H333" s="94">
        <v>76653.600000000006</v>
      </c>
      <c r="I333" s="94"/>
      <c r="J333" s="94"/>
      <c r="K333" s="94"/>
      <c r="L333" s="129"/>
      <c r="M333" s="129"/>
      <c r="N333" s="129"/>
      <c r="O333" s="129"/>
      <c r="P333" s="187" t="s">
        <v>75</v>
      </c>
      <c r="Q333" s="73"/>
      <c r="R333" s="73"/>
      <c r="S333" s="180"/>
    </row>
    <row r="334" spans="1:19" s="2" customFormat="1" ht="39" customHeight="1" x14ac:dyDescent="0.25">
      <c r="A334" s="20"/>
      <c r="B334" s="129"/>
      <c r="C334" s="131" t="s">
        <v>46</v>
      </c>
      <c r="D334" s="104"/>
      <c r="E334" s="93">
        <v>28</v>
      </c>
      <c r="F334" s="94">
        <v>0</v>
      </c>
      <c r="G334" s="94">
        <v>0</v>
      </c>
      <c r="H334" s="94">
        <v>0</v>
      </c>
      <c r="I334" s="94"/>
      <c r="J334" s="94"/>
      <c r="K334" s="94"/>
      <c r="L334" s="129"/>
      <c r="M334" s="129"/>
      <c r="N334" s="129"/>
      <c r="O334" s="129"/>
      <c r="P334" s="106"/>
      <c r="Q334" s="73"/>
      <c r="R334" s="74"/>
      <c r="S334" s="47"/>
    </row>
    <row r="335" spans="1:19" s="2" customFormat="1" ht="39.75" customHeight="1" x14ac:dyDescent="0.25">
      <c r="A335" s="18"/>
      <c r="B335" s="122"/>
      <c r="C335" s="132" t="s">
        <v>44</v>
      </c>
      <c r="D335" s="100" t="s">
        <v>65</v>
      </c>
      <c r="E335" s="89">
        <f>SUM(E332:E334)</f>
        <v>46519.275999999991</v>
      </c>
      <c r="F335" s="89"/>
      <c r="G335" s="87">
        <f>SUM(G332:G334)</f>
        <v>151398.01372000002</v>
      </c>
      <c r="H335" s="87">
        <f>SUM(H332:H334)</f>
        <v>985192.43599999999</v>
      </c>
      <c r="I335" s="87"/>
      <c r="J335" s="87"/>
      <c r="K335" s="87"/>
      <c r="L335" s="122"/>
      <c r="M335" s="122"/>
      <c r="N335" s="122"/>
      <c r="O335" s="122"/>
      <c r="P335" s="105">
        <v>53321.09</v>
      </c>
      <c r="Q335" s="76"/>
      <c r="R335" s="77"/>
      <c r="S335" s="50"/>
    </row>
    <row r="336" spans="1:19" s="2" customFormat="1" ht="27" customHeight="1" x14ac:dyDescent="0.25">
      <c r="A336" s="20"/>
      <c r="B336" s="129"/>
      <c r="C336" s="131" t="s">
        <v>44</v>
      </c>
      <c r="D336" s="99" t="s">
        <v>70</v>
      </c>
      <c r="E336" s="93">
        <v>1541.72</v>
      </c>
      <c r="F336" s="94">
        <v>3.37</v>
      </c>
      <c r="G336" s="94">
        <v>5195.5964000000004</v>
      </c>
      <c r="H336" s="94">
        <v>61668.800000000003</v>
      </c>
      <c r="I336" s="94"/>
      <c r="J336" s="94"/>
      <c r="K336" s="94"/>
      <c r="L336" s="129"/>
      <c r="M336" s="129"/>
      <c r="N336" s="129"/>
      <c r="O336" s="129"/>
      <c r="P336" s="106">
        <v>0</v>
      </c>
      <c r="Q336" s="73"/>
      <c r="R336" s="74"/>
      <c r="S336" s="47"/>
    </row>
    <row r="337" spans="1:19" s="2" customFormat="1" ht="42" customHeight="1" x14ac:dyDescent="0.25">
      <c r="A337" s="18"/>
      <c r="B337" s="122"/>
      <c r="C337" s="132" t="s">
        <v>44</v>
      </c>
      <c r="D337" s="100" t="s">
        <v>69</v>
      </c>
      <c r="E337" s="89">
        <f>SUM(E335:E336)</f>
        <v>48060.995999999992</v>
      </c>
      <c r="F337" s="89"/>
      <c r="G337" s="87">
        <f t="shared" ref="G337:H337" si="104">SUM(G335:G336)</f>
        <v>156593.61012000003</v>
      </c>
      <c r="H337" s="87">
        <f t="shared" si="104"/>
        <v>1046861.236</v>
      </c>
      <c r="I337" s="87"/>
      <c r="J337" s="87"/>
      <c r="K337" s="87"/>
      <c r="L337" s="122"/>
      <c r="M337" s="122"/>
      <c r="N337" s="122"/>
      <c r="O337" s="122"/>
      <c r="P337" s="105">
        <v>53321.09</v>
      </c>
      <c r="Q337" s="76"/>
      <c r="R337" s="77"/>
      <c r="S337" s="50"/>
    </row>
    <row r="338" spans="1:19" s="2" customFormat="1" ht="28.5" customHeight="1" x14ac:dyDescent="0.25">
      <c r="A338" s="20"/>
      <c r="B338" s="129"/>
      <c r="C338" s="131" t="s">
        <v>44</v>
      </c>
      <c r="D338" s="99" t="s">
        <v>71</v>
      </c>
      <c r="E338" s="93">
        <v>1420.84</v>
      </c>
      <c r="F338" s="94">
        <v>3.45</v>
      </c>
      <c r="G338" s="94">
        <f>E338*F338</f>
        <v>4901.8980000000001</v>
      </c>
      <c r="H338" s="94">
        <f>E338*45</f>
        <v>63937.799999999996</v>
      </c>
      <c r="I338" s="94"/>
      <c r="J338" s="94"/>
      <c r="K338" s="94"/>
      <c r="L338" s="129"/>
      <c r="M338" s="129"/>
      <c r="N338" s="129"/>
      <c r="O338" s="129"/>
      <c r="P338" s="106">
        <v>0</v>
      </c>
      <c r="Q338" s="73"/>
      <c r="R338" s="74"/>
      <c r="S338" s="47"/>
    </row>
    <row r="339" spans="1:19" s="2" customFormat="1" ht="39.75" customHeight="1" x14ac:dyDescent="0.25">
      <c r="A339" s="18"/>
      <c r="B339" s="122"/>
      <c r="C339" s="132" t="s">
        <v>44</v>
      </c>
      <c r="D339" s="100" t="s">
        <v>72</v>
      </c>
      <c r="E339" s="89">
        <f>SUM(E337:E338)</f>
        <v>49481.835999999988</v>
      </c>
      <c r="F339" s="89"/>
      <c r="G339" s="87">
        <f t="shared" ref="G339:H339" si="105">SUM(G337:G338)</f>
        <v>161495.50812000001</v>
      </c>
      <c r="H339" s="87">
        <f t="shared" si="105"/>
        <v>1110799.0360000001</v>
      </c>
      <c r="I339" s="87"/>
      <c r="J339" s="87"/>
      <c r="K339" s="87"/>
      <c r="L339" s="122"/>
      <c r="M339" s="122"/>
      <c r="N339" s="122"/>
      <c r="O339" s="122"/>
      <c r="P339" s="105">
        <v>53321.09</v>
      </c>
      <c r="Q339" s="76"/>
      <c r="R339" s="77"/>
      <c r="S339" s="50"/>
    </row>
    <row r="340" spans="1:19" s="2" customFormat="1" ht="28.5" customHeight="1" x14ac:dyDescent="0.25">
      <c r="A340" s="20"/>
      <c r="B340" s="129"/>
      <c r="C340" s="131" t="s">
        <v>44</v>
      </c>
      <c r="D340" s="99" t="s">
        <v>73</v>
      </c>
      <c r="E340" s="93">
        <v>1970.8</v>
      </c>
      <c r="F340" s="94">
        <v>3.45</v>
      </c>
      <c r="G340" s="94">
        <f>E340*F340</f>
        <v>6799.26</v>
      </c>
      <c r="H340" s="94">
        <f>E340*45</f>
        <v>88686</v>
      </c>
      <c r="I340" s="94"/>
      <c r="J340" s="94"/>
      <c r="K340" s="94"/>
      <c r="L340" s="129"/>
      <c r="M340" s="129"/>
      <c r="N340" s="129"/>
      <c r="O340" s="129"/>
      <c r="P340" s="106">
        <v>0</v>
      </c>
      <c r="Q340" s="73"/>
      <c r="R340" s="74"/>
      <c r="S340" s="47"/>
    </row>
    <row r="341" spans="1:19" s="2" customFormat="1" ht="39.75" customHeight="1" x14ac:dyDescent="0.25">
      <c r="A341" s="18"/>
      <c r="B341" s="122"/>
      <c r="C341" s="132" t="s">
        <v>44</v>
      </c>
      <c r="D341" s="100" t="s">
        <v>74</v>
      </c>
      <c r="E341" s="89">
        <f>SUM(E339:E340)</f>
        <v>51452.635999999991</v>
      </c>
      <c r="F341" s="89"/>
      <c r="G341" s="87">
        <f t="shared" ref="G341:H341" si="106">SUM(G339:G340)</f>
        <v>168294.76812000002</v>
      </c>
      <c r="H341" s="87">
        <f t="shared" si="106"/>
        <v>1199485.0360000001</v>
      </c>
      <c r="I341" s="87"/>
      <c r="J341" s="87"/>
      <c r="K341" s="87"/>
      <c r="L341" s="122"/>
      <c r="M341" s="122"/>
      <c r="N341" s="122"/>
      <c r="O341" s="122"/>
      <c r="P341" s="105">
        <v>53321.09</v>
      </c>
      <c r="Q341" s="76"/>
      <c r="R341" s="77"/>
      <c r="S341" s="50"/>
    </row>
    <row r="342" spans="1:19" s="2" customFormat="1" ht="30.75" customHeight="1" x14ac:dyDescent="0.25">
      <c r="A342" s="20"/>
      <c r="B342" s="129"/>
      <c r="C342" s="131" t="s">
        <v>44</v>
      </c>
      <c r="D342" s="99" t="s">
        <v>76</v>
      </c>
      <c r="E342" s="93">
        <v>1738.65</v>
      </c>
      <c r="F342" s="94">
        <v>3.45</v>
      </c>
      <c r="G342" s="94">
        <f>E342*F342</f>
        <v>5998.3425000000007</v>
      </c>
      <c r="H342" s="94">
        <f>E342*45</f>
        <v>78239.25</v>
      </c>
      <c r="I342" s="94"/>
      <c r="J342" s="94"/>
      <c r="K342" s="94"/>
      <c r="L342" s="129"/>
      <c r="M342" s="129"/>
      <c r="N342" s="129"/>
      <c r="O342" s="129"/>
      <c r="P342" s="106">
        <v>0</v>
      </c>
      <c r="Q342" s="73"/>
      <c r="R342" s="74"/>
      <c r="S342" s="47"/>
    </row>
    <row r="343" spans="1:19" s="2" customFormat="1" ht="39.75" customHeight="1" x14ac:dyDescent="0.25">
      <c r="A343" s="20"/>
      <c r="B343" s="129"/>
      <c r="C343" s="131" t="s">
        <v>46</v>
      </c>
      <c r="D343" s="104"/>
      <c r="E343" s="93">
        <v>47.3</v>
      </c>
      <c r="F343" s="94">
        <v>0</v>
      </c>
      <c r="G343" s="94">
        <v>0</v>
      </c>
      <c r="H343" s="94">
        <v>0</v>
      </c>
      <c r="I343" s="94"/>
      <c r="J343" s="94"/>
      <c r="K343" s="94"/>
      <c r="L343" s="129"/>
      <c r="M343" s="129"/>
      <c r="N343" s="129"/>
      <c r="O343" s="129"/>
      <c r="P343" s="106"/>
      <c r="Q343" s="73"/>
      <c r="R343" s="74"/>
      <c r="S343" s="47"/>
    </row>
    <row r="344" spans="1:19" s="2" customFormat="1" ht="40.5" customHeight="1" x14ac:dyDescent="0.25">
      <c r="A344" s="18"/>
      <c r="B344" s="122"/>
      <c r="C344" s="132" t="s">
        <v>44</v>
      </c>
      <c r="D344" s="100" t="s">
        <v>77</v>
      </c>
      <c r="E344" s="89">
        <f>SUM(E341:E343)</f>
        <v>53238.585999999996</v>
      </c>
      <c r="F344" s="89"/>
      <c r="G344" s="87">
        <f t="shared" ref="G344:H344" si="107">SUM(G341:G343)</f>
        <v>174293.11062000002</v>
      </c>
      <c r="H344" s="87">
        <f t="shared" si="107"/>
        <v>1277724.2860000001</v>
      </c>
      <c r="I344" s="87"/>
      <c r="J344" s="87"/>
      <c r="K344" s="87"/>
      <c r="L344" s="122"/>
      <c r="M344" s="122"/>
      <c r="N344" s="122"/>
      <c r="O344" s="122"/>
      <c r="P344" s="105">
        <v>53321.09</v>
      </c>
      <c r="Q344" s="76"/>
      <c r="R344" s="77"/>
      <c r="S344" s="50"/>
    </row>
    <row r="345" spans="1:19" s="2" customFormat="1" ht="30.75" customHeight="1" x14ac:dyDescent="0.25">
      <c r="A345" s="20"/>
      <c r="B345" s="129"/>
      <c r="C345" s="131" t="s">
        <v>44</v>
      </c>
      <c r="D345" s="99" t="s">
        <v>80</v>
      </c>
      <c r="E345" s="93">
        <v>545.15</v>
      </c>
      <c r="F345" s="94">
        <v>3.45</v>
      </c>
      <c r="G345" s="94">
        <f>E345*F345</f>
        <v>1880.7674999999999</v>
      </c>
      <c r="H345" s="94">
        <f>E345*45</f>
        <v>24531.75</v>
      </c>
      <c r="I345" s="94"/>
      <c r="J345" s="94"/>
      <c r="K345" s="94"/>
      <c r="L345" s="129"/>
      <c r="M345" s="129"/>
      <c r="N345" s="129"/>
      <c r="O345" s="129"/>
      <c r="P345" s="106">
        <v>206149.14</v>
      </c>
      <c r="Q345" s="73"/>
      <c r="R345" s="74"/>
      <c r="S345" s="47"/>
    </row>
    <row r="346" spans="1:19" s="2" customFormat="1" ht="40.5" customHeight="1" x14ac:dyDescent="0.25">
      <c r="A346" s="18"/>
      <c r="B346" s="122"/>
      <c r="C346" s="132" t="s">
        <v>44</v>
      </c>
      <c r="D346" s="100" t="s">
        <v>79</v>
      </c>
      <c r="E346" s="89">
        <f>SUM(E344:E345)</f>
        <v>53783.735999999997</v>
      </c>
      <c r="F346" s="89"/>
      <c r="G346" s="87">
        <f t="shared" ref="G346:H346" si="108">SUM(G344:G345)</f>
        <v>176173.87812000001</v>
      </c>
      <c r="H346" s="87">
        <f t="shared" si="108"/>
        <v>1302256.0360000001</v>
      </c>
      <c r="I346" s="87"/>
      <c r="J346" s="87"/>
      <c r="K346" s="87"/>
      <c r="L346" s="122"/>
      <c r="M346" s="122"/>
      <c r="N346" s="122"/>
      <c r="O346" s="122"/>
      <c r="P346" s="105">
        <f>P344+P345</f>
        <v>259470.23</v>
      </c>
      <c r="Q346" s="76"/>
      <c r="R346" s="77"/>
      <c r="S346" s="50"/>
    </row>
    <row r="347" spans="1:19" s="2" customFormat="1" ht="33.75" customHeight="1" x14ac:dyDescent="0.25">
      <c r="A347" s="20"/>
      <c r="B347" s="129"/>
      <c r="C347" s="131" t="s">
        <v>44</v>
      </c>
      <c r="D347" s="99" t="s">
        <v>83</v>
      </c>
      <c r="E347" s="93">
        <v>362.56</v>
      </c>
      <c r="F347" s="94">
        <v>3.45</v>
      </c>
      <c r="G347" s="94">
        <f>E347*F347</f>
        <v>1250.8320000000001</v>
      </c>
      <c r="H347" s="94">
        <f>E347*57</f>
        <v>20665.920000000002</v>
      </c>
      <c r="I347" s="94"/>
      <c r="J347" s="94"/>
      <c r="K347" s="94"/>
      <c r="L347" s="129"/>
      <c r="M347" s="129"/>
      <c r="N347" s="129"/>
      <c r="O347" s="129"/>
      <c r="P347" s="106">
        <v>373753.59999999998</v>
      </c>
      <c r="Q347" s="73"/>
      <c r="R347" s="74"/>
      <c r="S347" s="47"/>
    </row>
    <row r="348" spans="1:19" s="2" customFormat="1" ht="39.75" customHeight="1" x14ac:dyDescent="0.25">
      <c r="A348" s="18"/>
      <c r="B348" s="122"/>
      <c r="C348" s="132" t="s">
        <v>44</v>
      </c>
      <c r="D348" s="100" t="s">
        <v>81</v>
      </c>
      <c r="E348" s="89">
        <f>SUM(E346:E347)</f>
        <v>54146.295999999995</v>
      </c>
      <c r="F348" s="89"/>
      <c r="G348" s="87">
        <f t="shared" ref="G348:P348" si="109">SUM(G346:G347)</f>
        <v>177424.71012</v>
      </c>
      <c r="H348" s="87">
        <f t="shared" si="109"/>
        <v>1322921.956</v>
      </c>
      <c r="I348" s="87"/>
      <c r="J348" s="87"/>
      <c r="K348" s="87"/>
      <c r="L348" s="87"/>
      <c r="M348" s="87"/>
      <c r="N348" s="87"/>
      <c r="O348" s="87"/>
      <c r="P348" s="87">
        <f t="shared" si="109"/>
        <v>633223.82999999996</v>
      </c>
      <c r="Q348" s="76"/>
      <c r="R348" s="77"/>
      <c r="S348" s="50"/>
    </row>
    <row r="349" spans="1:19" s="2" customFormat="1" ht="28.5" customHeight="1" x14ac:dyDescent="0.25">
      <c r="A349" s="20"/>
      <c r="B349" s="129"/>
      <c r="C349" s="131" t="s">
        <v>44</v>
      </c>
      <c r="D349" s="99" t="s">
        <v>84</v>
      </c>
      <c r="E349" s="93">
        <v>1197.8800000000001</v>
      </c>
      <c r="F349" s="94">
        <v>3.45</v>
      </c>
      <c r="G349" s="94">
        <f>E349*F349</f>
        <v>4132.6860000000006</v>
      </c>
      <c r="H349" s="94">
        <f>E349*57</f>
        <v>68279.16</v>
      </c>
      <c r="I349" s="94"/>
      <c r="J349" s="94"/>
      <c r="K349" s="94"/>
      <c r="L349" s="94"/>
      <c r="M349" s="94"/>
      <c r="N349" s="94"/>
      <c r="O349" s="94"/>
      <c r="P349" s="94">
        <v>0</v>
      </c>
      <c r="Q349" s="73"/>
      <c r="R349" s="74"/>
      <c r="S349" s="47"/>
    </row>
    <row r="350" spans="1:19" s="2" customFormat="1" ht="39.75" customHeight="1" x14ac:dyDescent="0.25">
      <c r="A350" s="18"/>
      <c r="B350" s="122"/>
      <c r="C350" s="132" t="s">
        <v>44</v>
      </c>
      <c r="D350" s="100" t="s">
        <v>86</v>
      </c>
      <c r="E350" s="89">
        <f>SUM(E348:E349)</f>
        <v>55344.175999999992</v>
      </c>
      <c r="F350" s="89"/>
      <c r="G350" s="87">
        <f t="shared" ref="G350:P350" si="110">SUM(G348:G349)</f>
        <v>181557.39611999999</v>
      </c>
      <c r="H350" s="87">
        <f t="shared" si="110"/>
        <v>1391201.1159999999</v>
      </c>
      <c r="I350" s="87"/>
      <c r="J350" s="87"/>
      <c r="K350" s="87"/>
      <c r="L350" s="87"/>
      <c r="M350" s="87"/>
      <c r="N350" s="87"/>
      <c r="O350" s="87"/>
      <c r="P350" s="87">
        <f t="shared" si="110"/>
        <v>633223.82999999996</v>
      </c>
      <c r="Q350" s="76"/>
      <c r="R350" s="77"/>
      <c r="S350" s="50"/>
    </row>
    <row r="351" spans="1:19" s="2" customFormat="1" ht="39.75" customHeight="1" x14ac:dyDescent="0.25">
      <c r="A351" s="20"/>
      <c r="B351" s="129"/>
      <c r="C351" s="131" t="s">
        <v>44</v>
      </c>
      <c r="D351" s="99" t="s">
        <v>89</v>
      </c>
      <c r="E351" s="93">
        <v>1922.82</v>
      </c>
      <c r="F351" s="94">
        <v>3.45</v>
      </c>
      <c r="G351" s="94">
        <f>E351*F351</f>
        <v>6633.7290000000003</v>
      </c>
      <c r="H351" s="94">
        <f>E351*57</f>
        <v>109600.73999999999</v>
      </c>
      <c r="I351" s="94"/>
      <c r="J351" s="94"/>
      <c r="K351" s="94"/>
      <c r="L351" s="94"/>
      <c r="M351" s="94"/>
      <c r="N351" s="94"/>
      <c r="O351" s="94"/>
      <c r="P351" s="94">
        <v>120528</v>
      </c>
      <c r="Q351" s="73"/>
      <c r="R351" s="74"/>
      <c r="S351" s="47"/>
    </row>
    <row r="352" spans="1:19" s="2" customFormat="1" ht="39.75" customHeight="1" x14ac:dyDescent="0.25">
      <c r="A352" s="20"/>
      <c r="B352" s="129"/>
      <c r="C352" s="131" t="s">
        <v>46</v>
      </c>
      <c r="D352" s="99"/>
      <c r="E352" s="93" t="s">
        <v>92</v>
      </c>
      <c r="F352" s="93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73"/>
      <c r="R352" s="74"/>
      <c r="S352" s="47"/>
    </row>
    <row r="353" spans="1:19" s="2" customFormat="1" ht="39.75" customHeight="1" x14ac:dyDescent="0.25">
      <c r="A353" s="18"/>
      <c r="B353" s="122"/>
      <c r="C353" s="132" t="s">
        <v>44</v>
      </c>
      <c r="D353" s="100" t="s">
        <v>90</v>
      </c>
      <c r="E353" s="89">
        <v>57270.565999999999</v>
      </c>
      <c r="F353" s="89"/>
      <c r="G353" s="87">
        <f t="shared" ref="G353:P353" si="111">SUM(G350:G352)</f>
        <v>188191.12511999998</v>
      </c>
      <c r="H353" s="87">
        <f t="shared" si="111"/>
        <v>1500801.8559999999</v>
      </c>
      <c r="I353" s="87"/>
      <c r="J353" s="87"/>
      <c r="K353" s="87"/>
      <c r="L353" s="87"/>
      <c r="M353" s="87"/>
      <c r="N353" s="87"/>
      <c r="O353" s="87"/>
      <c r="P353" s="87">
        <f t="shared" si="111"/>
        <v>753751.83</v>
      </c>
      <c r="Q353" s="76"/>
      <c r="R353" s="77"/>
      <c r="S353" s="50"/>
    </row>
    <row r="354" spans="1:19" s="2" customFormat="1" ht="31.5" customHeight="1" x14ac:dyDescent="0.25">
      <c r="A354" s="20"/>
      <c r="B354" s="129"/>
      <c r="C354" s="131" t="s">
        <v>44</v>
      </c>
      <c r="D354" s="99" t="s">
        <v>95</v>
      </c>
      <c r="E354" s="93">
        <v>1700.82</v>
      </c>
      <c r="F354" s="94">
        <v>3.45</v>
      </c>
      <c r="G354" s="94">
        <f>E354*F354</f>
        <v>5867.8289999999997</v>
      </c>
      <c r="H354" s="94">
        <f>E354*57</f>
        <v>96946.739999999991</v>
      </c>
      <c r="I354" s="94"/>
      <c r="J354" s="94"/>
      <c r="K354" s="94"/>
      <c r="L354" s="94"/>
      <c r="M354" s="94"/>
      <c r="N354" s="94"/>
      <c r="O354" s="94"/>
      <c r="P354" s="94">
        <v>0</v>
      </c>
      <c r="Q354" s="73"/>
      <c r="R354" s="74"/>
      <c r="S354" s="47"/>
    </row>
    <row r="355" spans="1:19" s="2" customFormat="1" ht="39.75" customHeight="1" x14ac:dyDescent="0.25">
      <c r="A355" s="18"/>
      <c r="B355" s="122"/>
      <c r="C355" s="132" t="s">
        <v>44</v>
      </c>
      <c r="D355" s="100" t="s">
        <v>94</v>
      </c>
      <c r="E355" s="89">
        <f>SUM(E353:E354)</f>
        <v>58971.385999999999</v>
      </c>
      <c r="F355" s="89"/>
      <c r="G355" s="87">
        <f t="shared" ref="G355:H355" si="112">SUM(G353:G354)</f>
        <v>194058.95411999998</v>
      </c>
      <c r="H355" s="87">
        <f t="shared" si="112"/>
        <v>1597748.5959999999</v>
      </c>
      <c r="I355" s="87"/>
      <c r="J355" s="87"/>
      <c r="K355" s="87"/>
      <c r="L355" s="87"/>
      <c r="M355" s="87"/>
      <c r="N355" s="87"/>
      <c r="O355" s="87"/>
      <c r="P355" s="87">
        <v>753751.83</v>
      </c>
      <c r="Q355" s="76"/>
      <c r="R355" s="77"/>
      <c r="S355" s="50"/>
    </row>
    <row r="356" spans="1:19" s="2" customFormat="1" ht="89.25" customHeight="1" x14ac:dyDescent="0.25">
      <c r="A356" s="20"/>
      <c r="B356" s="129"/>
      <c r="C356" s="131" t="s">
        <v>44</v>
      </c>
      <c r="D356" s="99" t="s">
        <v>98</v>
      </c>
      <c r="E356" s="93">
        <v>1589.32</v>
      </c>
      <c r="F356" s="94">
        <v>5.6</v>
      </c>
      <c r="G356" s="94">
        <f>E356*F356</f>
        <v>8900.1919999999991</v>
      </c>
      <c r="H356" s="94">
        <v>145570.64000000001</v>
      </c>
      <c r="I356" s="94"/>
      <c r="J356" s="94"/>
      <c r="K356" s="94"/>
      <c r="L356" s="94"/>
      <c r="M356" s="94"/>
      <c r="N356" s="94"/>
      <c r="O356" s="94"/>
      <c r="P356" s="220" t="s">
        <v>113</v>
      </c>
      <c r="Q356" s="73"/>
      <c r="R356" s="74"/>
      <c r="S356" s="217" t="s">
        <v>103</v>
      </c>
    </row>
    <row r="357" spans="1:19" s="2" customFormat="1" ht="39.75" customHeight="1" x14ac:dyDescent="0.25">
      <c r="A357" s="18"/>
      <c r="B357" s="122"/>
      <c r="C357" s="132" t="s">
        <v>44</v>
      </c>
      <c r="D357" s="100" t="s">
        <v>97</v>
      </c>
      <c r="E357" s="89">
        <f>SUM(E355:E356)</f>
        <v>60560.705999999998</v>
      </c>
      <c r="F357" s="89"/>
      <c r="G357" s="87">
        <f t="shared" ref="G357:H357" si="113">SUM(G355:G356)</f>
        <v>202959.14611999999</v>
      </c>
      <c r="H357" s="87">
        <f t="shared" si="113"/>
        <v>1743319.236</v>
      </c>
      <c r="I357" s="87"/>
      <c r="J357" s="87"/>
      <c r="K357" s="87"/>
      <c r="L357" s="87"/>
      <c r="M357" s="87"/>
      <c r="N357" s="87"/>
      <c r="O357" s="87"/>
      <c r="P357" s="221" t="s">
        <v>112</v>
      </c>
      <c r="Q357" s="76"/>
      <c r="R357" s="77"/>
      <c r="S357" s="50"/>
    </row>
    <row r="358" spans="1:19" s="2" customFormat="1" ht="39.75" customHeight="1" x14ac:dyDescent="0.25">
      <c r="A358" s="20"/>
      <c r="B358" s="129"/>
      <c r="C358" s="131" t="s">
        <v>44</v>
      </c>
      <c r="D358" s="99" t="s">
        <v>119</v>
      </c>
      <c r="E358" s="93">
        <v>1778.61</v>
      </c>
      <c r="F358" s="94">
        <v>5.6</v>
      </c>
      <c r="G358" s="94">
        <f>E358*F358</f>
        <v>9960.2159999999985</v>
      </c>
      <c r="H358" s="94">
        <f>E358*69</f>
        <v>122724.09</v>
      </c>
      <c r="I358" s="94"/>
      <c r="J358" s="94"/>
      <c r="K358" s="94"/>
      <c r="L358" s="94"/>
      <c r="M358" s="94"/>
      <c r="N358" s="94"/>
      <c r="O358" s="94"/>
      <c r="P358" s="220" t="s">
        <v>123</v>
      </c>
      <c r="Q358" s="73"/>
      <c r="R358" s="74"/>
      <c r="S358" s="47"/>
    </row>
    <row r="359" spans="1:19" s="2" customFormat="1" ht="39.75" customHeight="1" x14ac:dyDescent="0.25">
      <c r="A359" s="18"/>
      <c r="B359" s="122"/>
      <c r="C359" s="132" t="s">
        <v>44</v>
      </c>
      <c r="D359" s="100" t="s">
        <v>120</v>
      </c>
      <c r="E359" s="89">
        <f>SUM(E357:E358)</f>
        <v>62339.315999999999</v>
      </c>
      <c r="F359" s="89"/>
      <c r="G359" s="87">
        <f t="shared" ref="G359:H359" si="114">SUM(G357:G358)</f>
        <v>212919.36211999998</v>
      </c>
      <c r="H359" s="87">
        <f t="shared" si="114"/>
        <v>1866043.3260000001</v>
      </c>
      <c r="I359" s="87"/>
      <c r="J359" s="87"/>
      <c r="K359" s="87"/>
      <c r="L359" s="87"/>
      <c r="M359" s="87"/>
      <c r="N359" s="87"/>
      <c r="O359" s="87"/>
      <c r="P359" s="221" t="s">
        <v>141</v>
      </c>
      <c r="Q359" s="76"/>
      <c r="R359" s="77"/>
      <c r="S359" s="50"/>
    </row>
    <row r="360" spans="1:19" s="2" customFormat="1" ht="39.75" customHeight="1" x14ac:dyDescent="0.25">
      <c r="A360" s="20"/>
      <c r="B360" s="129"/>
      <c r="C360" s="131" t="s">
        <v>44</v>
      </c>
      <c r="D360" s="99" t="s">
        <v>139</v>
      </c>
      <c r="E360" s="93">
        <v>1992.83</v>
      </c>
      <c r="F360" s="94">
        <v>5.6</v>
      </c>
      <c r="G360" s="94">
        <f>SUM(E360*F360)</f>
        <v>11159.847999999998</v>
      </c>
      <c r="H360" s="94">
        <f>SUM(E360*69)</f>
        <v>137505.26999999999</v>
      </c>
      <c r="I360" s="94"/>
      <c r="J360" s="94"/>
      <c r="K360" s="94"/>
      <c r="L360" s="94"/>
      <c r="M360" s="94"/>
      <c r="N360" s="94"/>
      <c r="O360" s="94"/>
      <c r="P360" s="220" t="s">
        <v>158</v>
      </c>
      <c r="Q360" s="73"/>
      <c r="R360" s="74"/>
      <c r="S360" s="47"/>
    </row>
    <row r="361" spans="1:19" s="2" customFormat="1" ht="39.75" customHeight="1" x14ac:dyDescent="0.25">
      <c r="A361" s="18"/>
      <c r="B361" s="122"/>
      <c r="C361" s="132" t="s">
        <v>44</v>
      </c>
      <c r="D361" s="100" t="s">
        <v>140</v>
      </c>
      <c r="E361" s="89">
        <f>SUM(E359:E360)</f>
        <v>64332.146000000001</v>
      </c>
      <c r="F361" s="89"/>
      <c r="G361" s="87">
        <f t="shared" ref="G361:H361" si="115">SUM(G359:G360)</f>
        <v>224079.21011999997</v>
      </c>
      <c r="H361" s="87">
        <f t="shared" si="115"/>
        <v>2003548.5960000001</v>
      </c>
      <c r="I361" s="87"/>
      <c r="J361" s="87"/>
      <c r="K361" s="87"/>
      <c r="L361" s="87"/>
      <c r="M361" s="87"/>
      <c r="N361" s="87"/>
      <c r="O361" s="87"/>
      <c r="P361" s="221" t="s">
        <v>142</v>
      </c>
      <c r="Q361" s="76"/>
      <c r="R361" s="77"/>
      <c r="S361" s="50"/>
    </row>
    <row r="362" spans="1:19" s="2" customFormat="1" ht="39.75" customHeight="1" x14ac:dyDescent="0.25">
      <c r="A362" s="20"/>
      <c r="B362" s="129"/>
      <c r="C362" s="131" t="s">
        <v>44</v>
      </c>
      <c r="D362" s="99" t="s">
        <v>144</v>
      </c>
      <c r="E362" s="93">
        <v>1759.07</v>
      </c>
      <c r="F362" s="94">
        <v>5.6</v>
      </c>
      <c r="G362" s="94">
        <v>9850.7919999999995</v>
      </c>
      <c r="H362" s="94">
        <v>121375.83</v>
      </c>
      <c r="I362" s="94"/>
      <c r="J362" s="94"/>
      <c r="K362" s="94"/>
      <c r="L362" s="94"/>
      <c r="M362" s="94"/>
      <c r="N362" s="94"/>
      <c r="O362" s="94"/>
      <c r="P362" s="220" t="s">
        <v>161</v>
      </c>
      <c r="Q362" s="73"/>
      <c r="R362" s="74"/>
      <c r="S362" s="47"/>
    </row>
    <row r="363" spans="1:19" s="2" customFormat="1" ht="39.75" customHeight="1" x14ac:dyDescent="0.25">
      <c r="A363" s="18"/>
      <c r="B363" s="122"/>
      <c r="C363" s="132" t="s">
        <v>44</v>
      </c>
      <c r="D363" s="100" t="s">
        <v>145</v>
      </c>
      <c r="E363" s="89">
        <f>SUM(E361:E362)</f>
        <v>66091.216</v>
      </c>
      <c r="F363" s="89"/>
      <c r="G363" s="87">
        <f t="shared" ref="G363:H363" si="116">SUM(G361:G362)</f>
        <v>233930.00211999996</v>
      </c>
      <c r="H363" s="87">
        <f t="shared" si="116"/>
        <v>2124924.426</v>
      </c>
      <c r="I363" s="87"/>
      <c r="J363" s="87"/>
      <c r="K363" s="87"/>
      <c r="L363" s="87"/>
      <c r="M363" s="87"/>
      <c r="N363" s="87"/>
      <c r="O363" s="87"/>
      <c r="P363" s="221" t="s">
        <v>162</v>
      </c>
      <c r="Q363" s="76"/>
      <c r="R363" s="77"/>
      <c r="S363" s="50"/>
    </row>
    <row r="364" spans="1:19" s="2" customFormat="1" ht="39.75" customHeight="1" x14ac:dyDescent="0.25">
      <c r="A364" s="20"/>
      <c r="B364" s="129"/>
      <c r="C364" s="131" t="s">
        <v>44</v>
      </c>
      <c r="D364" s="99" t="s">
        <v>169</v>
      </c>
      <c r="E364" s="93">
        <v>1492.62</v>
      </c>
      <c r="F364" s="94">
        <v>5.6</v>
      </c>
      <c r="G364" s="94">
        <f>E364*F364</f>
        <v>8358.6719999999987</v>
      </c>
      <c r="H364" s="94">
        <f>E364*82</f>
        <v>122394.84</v>
      </c>
      <c r="I364" s="94"/>
      <c r="J364" s="94"/>
      <c r="K364" s="94"/>
      <c r="L364" s="94"/>
      <c r="M364" s="94"/>
      <c r="N364" s="94"/>
      <c r="O364" s="94"/>
      <c r="P364" s="220" t="s">
        <v>178</v>
      </c>
      <c r="Q364" s="73"/>
      <c r="R364" s="74"/>
      <c r="S364" s="47"/>
    </row>
    <row r="365" spans="1:19" s="2" customFormat="1" ht="39.75" customHeight="1" x14ac:dyDescent="0.25">
      <c r="A365" s="18"/>
      <c r="B365" s="122"/>
      <c r="C365" s="132" t="s">
        <v>44</v>
      </c>
      <c r="D365" s="100" t="s">
        <v>167</v>
      </c>
      <c r="E365" s="89">
        <f>SUM(E363:E364)</f>
        <v>67583.835999999996</v>
      </c>
      <c r="F365" s="89"/>
      <c r="G365" s="87">
        <f t="shared" ref="G365:H365" si="117">SUM(G363:G364)</f>
        <v>242288.67411999995</v>
      </c>
      <c r="H365" s="87">
        <f t="shared" si="117"/>
        <v>2247319.2659999998</v>
      </c>
      <c r="I365" s="87"/>
      <c r="J365" s="87"/>
      <c r="K365" s="87"/>
      <c r="L365" s="87"/>
      <c r="M365" s="87"/>
      <c r="N365" s="87"/>
      <c r="O365" s="87"/>
      <c r="P365" s="221" t="s">
        <v>179</v>
      </c>
      <c r="Q365" s="76"/>
      <c r="R365" s="77"/>
      <c r="S365" s="50"/>
    </row>
    <row r="366" spans="1:19" s="2" customFormat="1" ht="39.75" customHeight="1" x14ac:dyDescent="0.25">
      <c r="A366" s="20"/>
      <c r="B366" s="129"/>
      <c r="C366" s="131" t="s">
        <v>44</v>
      </c>
      <c r="D366" s="99" t="s">
        <v>166</v>
      </c>
      <c r="E366" s="93">
        <v>1894.44</v>
      </c>
      <c r="F366" s="94">
        <v>5.6</v>
      </c>
      <c r="G366" s="94">
        <f>638.96*5.6</f>
        <v>3578.1759999999999</v>
      </c>
      <c r="H366" s="94">
        <f>638.96*82</f>
        <v>52394.720000000001</v>
      </c>
      <c r="I366" s="94">
        <f>1255.48*5.6</f>
        <v>7030.6880000000001</v>
      </c>
      <c r="J366" s="94">
        <f>1255.48*82</f>
        <v>102949.36</v>
      </c>
      <c r="K366" s="94"/>
      <c r="L366" s="94"/>
      <c r="M366" s="94"/>
      <c r="N366" s="94"/>
      <c r="O366" s="94"/>
      <c r="P366" s="220">
        <v>0</v>
      </c>
      <c r="Q366" s="73"/>
      <c r="R366" s="74"/>
      <c r="S366" s="47"/>
    </row>
    <row r="367" spans="1:19" s="2" customFormat="1" ht="39.75" customHeight="1" x14ac:dyDescent="0.25">
      <c r="A367" s="18"/>
      <c r="B367" s="122"/>
      <c r="C367" s="132" t="s">
        <v>44</v>
      </c>
      <c r="D367" s="100" t="s">
        <v>168</v>
      </c>
      <c r="E367" s="89">
        <f>SUM(E365:E366)</f>
        <v>69478.275999999998</v>
      </c>
      <c r="F367" s="89"/>
      <c r="G367" s="87">
        <f t="shared" ref="G367:J367" si="118">SUM(G365:G366)</f>
        <v>245866.85011999996</v>
      </c>
      <c r="H367" s="87">
        <f t="shared" si="118"/>
        <v>2299713.986</v>
      </c>
      <c r="I367" s="87">
        <f t="shared" si="118"/>
        <v>7030.6880000000001</v>
      </c>
      <c r="J367" s="87">
        <f t="shared" si="118"/>
        <v>102949.36</v>
      </c>
      <c r="K367" s="87"/>
      <c r="L367" s="87"/>
      <c r="M367" s="87"/>
      <c r="N367" s="87"/>
      <c r="O367" s="87"/>
      <c r="P367" s="221" t="s">
        <v>179</v>
      </c>
      <c r="Q367" s="76"/>
      <c r="R367" s="77"/>
      <c r="S367" s="50"/>
    </row>
    <row r="368" spans="1:19" s="236" customFormat="1" ht="39.75" customHeight="1" x14ac:dyDescent="0.25">
      <c r="A368" s="230"/>
      <c r="B368" s="237"/>
      <c r="C368" s="131" t="s">
        <v>44</v>
      </c>
      <c r="D368" s="99" t="s">
        <v>195</v>
      </c>
      <c r="E368" s="231">
        <v>1850.44</v>
      </c>
      <c r="F368" s="94">
        <v>5.6</v>
      </c>
      <c r="G368" s="94">
        <f>1255.48*5.6</f>
        <v>7030.6880000000001</v>
      </c>
      <c r="H368" s="94">
        <f>1255.48*82</f>
        <v>102949.36</v>
      </c>
      <c r="I368" s="232">
        <f>E368*5.6</f>
        <v>10362.464</v>
      </c>
      <c r="J368" s="232">
        <f>E368*82</f>
        <v>151736.08000000002</v>
      </c>
      <c r="K368" s="232"/>
      <c r="L368" s="232"/>
      <c r="M368" s="232"/>
      <c r="N368" s="232"/>
      <c r="O368" s="232"/>
      <c r="P368" s="220">
        <v>0</v>
      </c>
      <c r="Q368" s="247"/>
      <c r="R368" s="248"/>
      <c r="S368" s="235"/>
    </row>
    <row r="369" spans="1:19" s="2" customFormat="1" ht="39.75" customHeight="1" x14ac:dyDescent="0.25">
      <c r="A369" s="18"/>
      <c r="B369" s="122"/>
      <c r="C369" s="132" t="s">
        <v>44</v>
      </c>
      <c r="D369" s="100" t="s">
        <v>196</v>
      </c>
      <c r="E369" s="89">
        <f>SUM(E367:E368)</f>
        <v>71328.716</v>
      </c>
      <c r="F369" s="89"/>
      <c r="G369" s="87">
        <f>SUM(G367:G368)</f>
        <v>252897.53811999995</v>
      </c>
      <c r="H369" s="87">
        <f>SUM(H367:H368)</f>
        <v>2402663.3459999999</v>
      </c>
      <c r="I369" s="87">
        <v>10362.459999999999</v>
      </c>
      <c r="J369" s="87">
        <v>151736.07999999999</v>
      </c>
      <c r="K369" s="87"/>
      <c r="L369" s="87"/>
      <c r="M369" s="87"/>
      <c r="N369" s="87"/>
      <c r="O369" s="87"/>
      <c r="P369" s="221" t="s">
        <v>179</v>
      </c>
      <c r="Q369" s="76"/>
      <c r="R369" s="77"/>
      <c r="S369" s="50"/>
    </row>
    <row r="370" spans="1:19" s="236" customFormat="1" ht="39.75" customHeight="1" x14ac:dyDescent="0.25">
      <c r="A370" s="230"/>
      <c r="B370" s="237"/>
      <c r="C370" s="131" t="s">
        <v>44</v>
      </c>
      <c r="D370" s="99" t="s">
        <v>201</v>
      </c>
      <c r="E370" s="231">
        <v>1666.71</v>
      </c>
      <c r="F370" s="94">
        <v>5.6</v>
      </c>
      <c r="G370" s="232">
        <f>2425.96*5.6</f>
        <v>13585.376</v>
      </c>
      <c r="H370" s="232">
        <f>2425.96*82</f>
        <v>198928.72</v>
      </c>
      <c r="I370" s="232">
        <f>1091.19*5.6</f>
        <v>6110.6639999999998</v>
      </c>
      <c r="J370" s="232">
        <f>1091.19*82</f>
        <v>89477.58</v>
      </c>
      <c r="K370" s="232"/>
      <c r="L370" s="232"/>
      <c r="M370" s="232"/>
      <c r="N370" s="232"/>
      <c r="O370" s="232"/>
      <c r="P370" s="220">
        <v>0</v>
      </c>
      <c r="Q370" s="247"/>
      <c r="R370" s="248"/>
      <c r="S370" s="235"/>
    </row>
    <row r="371" spans="1:19" s="2" customFormat="1" ht="39.75" customHeight="1" x14ac:dyDescent="0.25">
      <c r="A371" s="18"/>
      <c r="B371" s="122"/>
      <c r="C371" s="132" t="s">
        <v>44</v>
      </c>
      <c r="D371" s="100" t="s">
        <v>202</v>
      </c>
      <c r="E371" s="89">
        <f>SUM(E369:E370)</f>
        <v>72995.426000000007</v>
      </c>
      <c r="F371" s="89"/>
      <c r="G371" s="87">
        <f>SUM(G369:G370)</f>
        <v>266482.91411999997</v>
      </c>
      <c r="H371" s="87">
        <f>SUM(H369:H370)</f>
        <v>2601592.0660000001</v>
      </c>
      <c r="I371" s="87">
        <v>6110.66</v>
      </c>
      <c r="J371" s="87">
        <v>89477.58</v>
      </c>
      <c r="K371" s="87"/>
      <c r="L371" s="87"/>
      <c r="M371" s="87"/>
      <c r="N371" s="87"/>
      <c r="O371" s="87"/>
      <c r="P371" s="221" t="s">
        <v>179</v>
      </c>
      <c r="Q371" s="76"/>
      <c r="R371" s="77"/>
      <c r="S371" s="50"/>
    </row>
    <row r="372" spans="1:19" x14ac:dyDescent="0.25">
      <c r="A372" s="23"/>
      <c r="B372" s="23"/>
      <c r="C372" s="23"/>
      <c r="D372" s="36"/>
      <c r="E372" s="53"/>
      <c r="F372" s="35"/>
      <c r="G372" s="35"/>
      <c r="H372" s="35"/>
      <c r="I372" s="35"/>
      <c r="J372" s="35"/>
      <c r="K372" s="36"/>
      <c r="L372" s="36"/>
      <c r="M372" s="36"/>
      <c r="N372" s="36"/>
      <c r="O372" s="36"/>
      <c r="P372" s="36"/>
      <c r="Q372" s="36"/>
      <c r="R372" s="72"/>
      <c r="S372" s="55"/>
    </row>
    <row r="373" spans="1:19" ht="34.5" customHeight="1" x14ac:dyDescent="0.25">
      <c r="A373" s="16"/>
      <c r="B373" s="115" t="s">
        <v>40</v>
      </c>
      <c r="C373" s="136" t="s">
        <v>47</v>
      </c>
      <c r="D373" s="160">
        <v>2011</v>
      </c>
      <c r="E373" s="161">
        <v>1075.76</v>
      </c>
      <c r="F373" s="141">
        <v>3.18</v>
      </c>
      <c r="G373" s="94">
        <f>E373*F373</f>
        <v>3420.9168</v>
      </c>
      <c r="H373" s="94">
        <v>3227.28</v>
      </c>
      <c r="I373" s="84"/>
      <c r="J373" s="84"/>
      <c r="K373" s="84"/>
      <c r="L373" s="119"/>
      <c r="M373" s="119"/>
      <c r="N373" s="119"/>
      <c r="O373" s="119"/>
      <c r="P373" s="84">
        <v>0</v>
      </c>
      <c r="Q373" s="38"/>
      <c r="R373" s="75"/>
      <c r="S373" s="51"/>
    </row>
    <row r="374" spans="1:19" ht="25.5" x14ac:dyDescent="0.25">
      <c r="A374" s="16"/>
      <c r="B374" s="119"/>
      <c r="C374" s="136" t="s">
        <v>47</v>
      </c>
      <c r="D374" s="160">
        <v>2012</v>
      </c>
      <c r="E374" s="161">
        <v>2871.61</v>
      </c>
      <c r="F374" s="141">
        <v>3.18</v>
      </c>
      <c r="G374" s="94">
        <f>E374*F374</f>
        <v>9131.7198000000008</v>
      </c>
      <c r="H374" s="94">
        <v>25844.49</v>
      </c>
      <c r="I374" s="84"/>
      <c r="J374" s="84"/>
      <c r="K374" s="84"/>
      <c r="L374" s="119"/>
      <c r="M374" s="119"/>
      <c r="N374" s="119"/>
      <c r="O374" s="119"/>
      <c r="P374" s="84">
        <v>0</v>
      </c>
      <c r="Q374" s="38"/>
      <c r="R374" s="75"/>
      <c r="S374" s="51"/>
    </row>
    <row r="375" spans="1:19" ht="35.25" customHeight="1" x14ac:dyDescent="0.25">
      <c r="A375" s="18"/>
      <c r="B375" s="122"/>
      <c r="C375" s="132" t="s">
        <v>47</v>
      </c>
      <c r="D375" s="96" t="s">
        <v>25</v>
      </c>
      <c r="E375" s="89">
        <f>SUM(E373:E374)</f>
        <v>3947.37</v>
      </c>
      <c r="F375" s="89"/>
      <c r="G375" s="87">
        <f t="shared" ref="G375:H375" si="119">SUM(G373:G374)</f>
        <v>12552.636600000002</v>
      </c>
      <c r="H375" s="87">
        <f t="shared" si="119"/>
        <v>29071.77</v>
      </c>
      <c r="I375" s="87"/>
      <c r="J375" s="87"/>
      <c r="K375" s="87"/>
      <c r="L375" s="122"/>
      <c r="M375" s="122"/>
      <c r="N375" s="122"/>
      <c r="O375" s="122"/>
      <c r="P375" s="87">
        <v>0</v>
      </c>
      <c r="Q375" s="76"/>
      <c r="R375" s="77"/>
      <c r="S375" s="50"/>
    </row>
    <row r="376" spans="1:19" ht="25.5" x14ac:dyDescent="0.25">
      <c r="A376" s="16"/>
      <c r="B376" s="119"/>
      <c r="C376" s="136" t="s">
        <v>47</v>
      </c>
      <c r="D376" s="160">
        <v>2013</v>
      </c>
      <c r="E376" s="161">
        <v>1434.904</v>
      </c>
      <c r="F376" s="141">
        <v>3.18</v>
      </c>
      <c r="G376" s="94">
        <f>E376*F376</f>
        <v>4562.9947200000006</v>
      </c>
      <c r="H376" s="94">
        <v>21523.56</v>
      </c>
      <c r="I376" s="84"/>
      <c r="J376" s="84"/>
      <c r="K376" s="84"/>
      <c r="L376" s="119"/>
      <c r="M376" s="119"/>
      <c r="N376" s="119"/>
      <c r="O376" s="119"/>
      <c r="P376" s="84">
        <v>0</v>
      </c>
      <c r="Q376" s="38"/>
      <c r="R376" s="75"/>
      <c r="S376" s="51"/>
    </row>
    <row r="377" spans="1:19" ht="36" customHeight="1" x14ac:dyDescent="0.25">
      <c r="A377" s="18"/>
      <c r="B377" s="122"/>
      <c r="C377" s="132" t="s">
        <v>47</v>
      </c>
      <c r="D377" s="96" t="s">
        <v>38</v>
      </c>
      <c r="E377" s="89">
        <f>SUM(E375:E376)</f>
        <v>5382.2739999999994</v>
      </c>
      <c r="F377" s="89"/>
      <c r="G377" s="87">
        <f t="shared" ref="G377:H377" si="120">SUM(G375:G376)</f>
        <v>17115.63132</v>
      </c>
      <c r="H377" s="87">
        <f t="shared" si="120"/>
        <v>50595.33</v>
      </c>
      <c r="I377" s="87"/>
      <c r="J377" s="87"/>
      <c r="K377" s="87"/>
      <c r="L377" s="122"/>
      <c r="M377" s="122"/>
      <c r="N377" s="122"/>
      <c r="O377" s="122"/>
      <c r="P377" s="87">
        <v>0</v>
      </c>
      <c r="Q377" s="76"/>
      <c r="R377" s="77"/>
      <c r="S377" s="50"/>
    </row>
    <row r="378" spans="1:19" ht="25.5" x14ac:dyDescent="0.25">
      <c r="A378" s="16"/>
      <c r="B378" s="119"/>
      <c r="C378" s="136" t="s">
        <v>47</v>
      </c>
      <c r="D378" s="160">
        <v>2014</v>
      </c>
      <c r="E378" s="161">
        <v>1424.74</v>
      </c>
      <c r="F378" s="141">
        <v>3.18</v>
      </c>
      <c r="G378" s="142">
        <f>E378*F378</f>
        <v>4530.6732000000002</v>
      </c>
      <c r="H378" s="142">
        <v>31344.28</v>
      </c>
      <c r="I378" s="92"/>
      <c r="J378" s="92"/>
      <c r="K378" s="84"/>
      <c r="L378" s="119"/>
      <c r="M378" s="119"/>
      <c r="N378" s="119"/>
      <c r="O378" s="119"/>
      <c r="P378" s="84">
        <v>0</v>
      </c>
      <c r="Q378" s="38"/>
      <c r="R378" s="75"/>
      <c r="S378" s="51"/>
    </row>
    <row r="379" spans="1:19" ht="38.25" customHeight="1" x14ac:dyDescent="0.25">
      <c r="A379" s="18"/>
      <c r="B379" s="122"/>
      <c r="C379" s="132" t="s">
        <v>47</v>
      </c>
      <c r="D379" s="96" t="s">
        <v>24</v>
      </c>
      <c r="E379" s="89">
        <f>SUM(E377:E378)</f>
        <v>6807.0139999999992</v>
      </c>
      <c r="F379" s="89"/>
      <c r="G379" s="87">
        <f t="shared" ref="G379:H379" si="121">SUM(G377:G378)</f>
        <v>21646.304520000002</v>
      </c>
      <c r="H379" s="87">
        <f t="shared" si="121"/>
        <v>81939.61</v>
      </c>
      <c r="I379" s="87"/>
      <c r="J379" s="87"/>
      <c r="K379" s="87"/>
      <c r="L379" s="122"/>
      <c r="M379" s="122"/>
      <c r="N379" s="122"/>
      <c r="O379" s="122"/>
      <c r="P379" s="87">
        <v>0</v>
      </c>
      <c r="Q379" s="76"/>
      <c r="R379" s="77"/>
      <c r="S379" s="50"/>
    </row>
    <row r="380" spans="1:19" ht="25.5" x14ac:dyDescent="0.25">
      <c r="A380" s="16"/>
      <c r="B380" s="119"/>
      <c r="C380" s="136" t="s">
        <v>47</v>
      </c>
      <c r="D380" s="160">
        <v>2015</v>
      </c>
      <c r="E380" s="161">
        <v>1870.96</v>
      </c>
      <c r="F380" s="141">
        <v>3.37</v>
      </c>
      <c r="G380" s="142">
        <f>E380*F380</f>
        <v>6305.1352000000006</v>
      </c>
      <c r="H380" s="142">
        <v>52386.879999999997</v>
      </c>
      <c r="I380" s="92"/>
      <c r="J380" s="92"/>
      <c r="K380" s="84"/>
      <c r="L380" s="119"/>
      <c r="M380" s="119"/>
      <c r="N380" s="119"/>
      <c r="O380" s="119"/>
      <c r="P380" s="84">
        <v>0</v>
      </c>
      <c r="Q380" s="38"/>
      <c r="R380" s="75"/>
      <c r="S380" s="51"/>
    </row>
    <row r="381" spans="1:19" ht="39" customHeight="1" x14ac:dyDescent="0.25">
      <c r="A381" s="18"/>
      <c r="B381" s="122"/>
      <c r="C381" s="132" t="s">
        <v>47</v>
      </c>
      <c r="D381" s="96" t="s">
        <v>26</v>
      </c>
      <c r="E381" s="89">
        <f>SUM(E379:E380)</f>
        <v>8677.9739999999983</v>
      </c>
      <c r="F381" s="89"/>
      <c r="G381" s="87">
        <f t="shared" ref="G381:H381" si="122">SUM(G379:G380)</f>
        <v>27951.439720000002</v>
      </c>
      <c r="H381" s="87">
        <f t="shared" si="122"/>
        <v>134326.49</v>
      </c>
      <c r="I381" s="87"/>
      <c r="J381" s="87"/>
      <c r="K381" s="87"/>
      <c r="L381" s="122"/>
      <c r="M381" s="122"/>
      <c r="N381" s="122"/>
      <c r="O381" s="122"/>
      <c r="P381" s="87">
        <v>0</v>
      </c>
      <c r="Q381" s="76"/>
      <c r="R381" s="77"/>
      <c r="S381" s="50"/>
    </row>
    <row r="382" spans="1:19" ht="25.5" x14ac:dyDescent="0.25">
      <c r="A382" s="16"/>
      <c r="B382" s="119"/>
      <c r="C382" s="136" t="s">
        <v>47</v>
      </c>
      <c r="D382" s="99" t="s">
        <v>29</v>
      </c>
      <c r="E382" s="137">
        <v>470.26</v>
      </c>
      <c r="F382" s="141">
        <v>3.37</v>
      </c>
      <c r="G382" s="94">
        <f>E382*F382</f>
        <v>1584.7762</v>
      </c>
      <c r="H382" s="94">
        <v>16929.36</v>
      </c>
      <c r="I382" s="84"/>
      <c r="J382" s="84"/>
      <c r="K382" s="84"/>
      <c r="L382" s="119"/>
      <c r="M382" s="119"/>
      <c r="N382" s="119"/>
      <c r="O382" s="119"/>
      <c r="P382" s="84">
        <v>0</v>
      </c>
      <c r="Q382" s="38"/>
      <c r="R382" s="75"/>
      <c r="S382" s="51"/>
    </row>
    <row r="383" spans="1:19" ht="38.25" x14ac:dyDescent="0.25">
      <c r="A383" s="18"/>
      <c r="B383" s="122"/>
      <c r="C383" s="132" t="s">
        <v>47</v>
      </c>
      <c r="D383" s="100" t="s">
        <v>30</v>
      </c>
      <c r="E383" s="89">
        <f>SUM(E381:E382)</f>
        <v>9148.2339999999986</v>
      </c>
      <c r="F383" s="89"/>
      <c r="G383" s="87">
        <f t="shared" ref="G383:H383" si="123">SUM(G381:G382)</f>
        <v>29536.215920000002</v>
      </c>
      <c r="H383" s="87">
        <f t="shared" si="123"/>
        <v>151255.84999999998</v>
      </c>
      <c r="I383" s="87"/>
      <c r="J383" s="87"/>
      <c r="K383" s="87"/>
      <c r="L383" s="122"/>
      <c r="M383" s="122"/>
      <c r="N383" s="122"/>
      <c r="O383" s="122"/>
      <c r="P383" s="87">
        <v>0</v>
      </c>
      <c r="Q383" s="76"/>
      <c r="R383" s="77"/>
      <c r="S383" s="50"/>
    </row>
    <row r="384" spans="1:19" ht="25.5" x14ac:dyDescent="0.25">
      <c r="A384" s="16"/>
      <c r="B384" s="119"/>
      <c r="C384" s="136" t="s">
        <v>47</v>
      </c>
      <c r="D384" s="99" t="s">
        <v>31</v>
      </c>
      <c r="E384" s="137">
        <v>762.94</v>
      </c>
      <c r="F384" s="141">
        <v>3.37</v>
      </c>
      <c r="G384" s="94">
        <f>E384*F384</f>
        <v>2571.1078000000002</v>
      </c>
      <c r="H384" s="94">
        <v>27465.84</v>
      </c>
      <c r="I384" s="84"/>
      <c r="J384" s="84"/>
      <c r="K384" s="84"/>
      <c r="L384" s="119"/>
      <c r="M384" s="119"/>
      <c r="N384" s="119"/>
      <c r="O384" s="119"/>
      <c r="P384" s="84">
        <v>0</v>
      </c>
      <c r="Q384" s="38"/>
      <c r="R384" s="75"/>
      <c r="S384" s="51"/>
    </row>
    <row r="385" spans="1:19" ht="38.25" x14ac:dyDescent="0.25">
      <c r="A385" s="18"/>
      <c r="B385" s="122"/>
      <c r="C385" s="132" t="s">
        <v>47</v>
      </c>
      <c r="D385" s="100" t="s">
        <v>32</v>
      </c>
      <c r="E385" s="89">
        <f>SUM(E383:E384)</f>
        <v>9911.1739999999991</v>
      </c>
      <c r="F385" s="89"/>
      <c r="G385" s="87">
        <f t="shared" ref="G385:H385" si="124">SUM(G383:G384)</f>
        <v>32107.323720000004</v>
      </c>
      <c r="H385" s="87">
        <f t="shared" si="124"/>
        <v>178721.68999999997</v>
      </c>
      <c r="I385" s="87"/>
      <c r="J385" s="87"/>
      <c r="K385" s="87"/>
      <c r="L385" s="122"/>
      <c r="M385" s="122"/>
      <c r="N385" s="122"/>
      <c r="O385" s="122"/>
      <c r="P385" s="87">
        <v>0</v>
      </c>
      <c r="Q385" s="76"/>
      <c r="R385" s="77"/>
      <c r="S385" s="50"/>
    </row>
    <row r="386" spans="1:19" ht="25.5" x14ac:dyDescent="0.25">
      <c r="A386" s="16"/>
      <c r="B386" s="119"/>
      <c r="C386" s="136" t="s">
        <v>47</v>
      </c>
      <c r="D386" s="99" t="s">
        <v>33</v>
      </c>
      <c r="E386" s="137">
        <v>658.44</v>
      </c>
      <c r="F386" s="141">
        <v>3.37</v>
      </c>
      <c r="G386" s="94">
        <f>E386*F386</f>
        <v>2218.9428000000003</v>
      </c>
      <c r="H386" s="94">
        <v>23703.84</v>
      </c>
      <c r="I386" s="84"/>
      <c r="J386" s="84"/>
      <c r="K386" s="84"/>
      <c r="L386" s="119"/>
      <c r="M386" s="119"/>
      <c r="N386" s="119"/>
      <c r="O386" s="119"/>
      <c r="P386" s="84">
        <v>127866.65</v>
      </c>
      <c r="Q386" s="38"/>
      <c r="R386" s="75"/>
      <c r="S386" s="51"/>
    </row>
    <row r="387" spans="1:19" ht="38.25" x14ac:dyDescent="0.25">
      <c r="A387" s="18"/>
      <c r="B387" s="122"/>
      <c r="C387" s="132" t="s">
        <v>47</v>
      </c>
      <c r="D387" s="100" t="s">
        <v>35</v>
      </c>
      <c r="E387" s="89">
        <f>SUM(E385:E386)</f>
        <v>10569.614</v>
      </c>
      <c r="F387" s="89"/>
      <c r="G387" s="87">
        <f t="shared" ref="G387:H387" si="125">SUM(G385:G386)</f>
        <v>34326.266520000005</v>
      </c>
      <c r="H387" s="87">
        <f t="shared" si="125"/>
        <v>202425.52999999997</v>
      </c>
      <c r="I387" s="87"/>
      <c r="J387" s="87"/>
      <c r="K387" s="87"/>
      <c r="L387" s="122"/>
      <c r="M387" s="122"/>
      <c r="N387" s="122"/>
      <c r="O387" s="122"/>
      <c r="P387" s="87">
        <v>127866.65</v>
      </c>
      <c r="Q387" s="76"/>
      <c r="R387" s="77"/>
      <c r="S387" s="50"/>
    </row>
    <row r="388" spans="1:19" ht="25.5" x14ac:dyDescent="0.25">
      <c r="A388" s="16"/>
      <c r="B388" s="119"/>
      <c r="C388" s="136" t="s">
        <v>47</v>
      </c>
      <c r="D388" s="99" t="s">
        <v>34</v>
      </c>
      <c r="E388" s="137">
        <v>912.56</v>
      </c>
      <c r="F388" s="141">
        <v>3.37</v>
      </c>
      <c r="G388" s="94">
        <f>E388*F388</f>
        <v>3075.3271999999997</v>
      </c>
      <c r="H388" s="94">
        <v>32852.160000000003</v>
      </c>
      <c r="I388" s="84"/>
      <c r="J388" s="84"/>
      <c r="K388" s="84"/>
      <c r="L388" s="119"/>
      <c r="M388" s="119"/>
      <c r="N388" s="119"/>
      <c r="O388" s="119"/>
      <c r="P388" s="84">
        <v>0</v>
      </c>
      <c r="Q388" s="38"/>
      <c r="R388" s="75"/>
      <c r="S388" s="51"/>
    </row>
    <row r="389" spans="1:19" ht="38.25" x14ac:dyDescent="0.25">
      <c r="A389" s="18"/>
      <c r="B389" s="122"/>
      <c r="C389" s="132" t="s">
        <v>47</v>
      </c>
      <c r="D389" s="100" t="s">
        <v>36</v>
      </c>
      <c r="E389" s="89">
        <f>SUM(E387:E388)</f>
        <v>11482.173999999999</v>
      </c>
      <c r="F389" s="89"/>
      <c r="G389" s="87">
        <f t="shared" ref="G389:H389" si="126">SUM(G387:G388)</f>
        <v>37401.593720000004</v>
      </c>
      <c r="H389" s="87">
        <f t="shared" si="126"/>
        <v>235277.68999999997</v>
      </c>
      <c r="I389" s="87"/>
      <c r="J389" s="87"/>
      <c r="K389" s="87"/>
      <c r="L389" s="122"/>
      <c r="M389" s="122"/>
      <c r="N389" s="122"/>
      <c r="O389" s="122"/>
      <c r="P389" s="87">
        <v>127866.65</v>
      </c>
      <c r="Q389" s="76"/>
      <c r="R389" s="77"/>
      <c r="S389" s="50"/>
    </row>
    <row r="390" spans="1:19" s="2" customFormat="1" ht="25.5" x14ac:dyDescent="0.25">
      <c r="A390" s="20"/>
      <c r="B390" s="129"/>
      <c r="C390" s="131" t="s">
        <v>47</v>
      </c>
      <c r="D390" s="99" t="s">
        <v>57</v>
      </c>
      <c r="E390" s="93">
        <v>736.56</v>
      </c>
      <c r="F390" s="94">
        <v>3.37</v>
      </c>
      <c r="G390" s="94">
        <f>E390*F390</f>
        <v>2482.2071999999998</v>
      </c>
      <c r="H390" s="94">
        <v>29462.400000000001</v>
      </c>
      <c r="I390" s="94"/>
      <c r="J390" s="94"/>
      <c r="K390" s="94"/>
      <c r="L390" s="129"/>
      <c r="M390" s="129"/>
      <c r="N390" s="129"/>
      <c r="O390" s="129"/>
      <c r="P390" s="94">
        <v>0</v>
      </c>
      <c r="Q390" s="73"/>
      <c r="R390" s="74"/>
      <c r="S390" s="47"/>
    </row>
    <row r="391" spans="1:19" s="2" customFormat="1" ht="38.25" x14ac:dyDescent="0.25">
      <c r="A391" s="18"/>
      <c r="B391" s="122"/>
      <c r="C391" s="132" t="s">
        <v>47</v>
      </c>
      <c r="D391" s="100" t="s">
        <v>58</v>
      </c>
      <c r="E391" s="89">
        <f>SUM(E389:E390)</f>
        <v>12218.733999999999</v>
      </c>
      <c r="F391" s="89"/>
      <c r="G391" s="87">
        <f t="shared" ref="G391:H391" si="127">SUM(G389:G390)</f>
        <v>39883.800920000001</v>
      </c>
      <c r="H391" s="87">
        <f t="shared" si="127"/>
        <v>264740.08999999997</v>
      </c>
      <c r="I391" s="87"/>
      <c r="J391" s="87"/>
      <c r="K391" s="87"/>
      <c r="L391" s="122"/>
      <c r="M391" s="122"/>
      <c r="N391" s="122"/>
      <c r="O391" s="122"/>
      <c r="P391" s="87">
        <v>127866.65</v>
      </c>
      <c r="Q391" s="76"/>
      <c r="R391" s="77"/>
      <c r="S391" s="50"/>
    </row>
    <row r="392" spans="1:19" s="2" customFormat="1" ht="25.5" x14ac:dyDescent="0.25">
      <c r="A392" s="20"/>
      <c r="B392" s="129"/>
      <c r="C392" s="131" t="s">
        <v>47</v>
      </c>
      <c r="D392" s="99" t="s">
        <v>61</v>
      </c>
      <c r="E392" s="93">
        <v>1067.3399999999999</v>
      </c>
      <c r="F392" s="94">
        <v>3.37</v>
      </c>
      <c r="G392" s="94">
        <f>E392*F392</f>
        <v>3596.9357999999997</v>
      </c>
      <c r="H392" s="94">
        <v>42693.599999999999</v>
      </c>
      <c r="I392" s="94"/>
      <c r="J392" s="94"/>
      <c r="K392" s="94"/>
      <c r="L392" s="129"/>
      <c r="M392" s="129"/>
      <c r="N392" s="129"/>
      <c r="O392" s="129"/>
      <c r="P392" s="94">
        <v>96962.46</v>
      </c>
      <c r="Q392" s="73"/>
      <c r="R392" s="74"/>
      <c r="S392" s="47"/>
    </row>
    <row r="393" spans="1:19" s="2" customFormat="1" ht="38.25" customHeight="1" x14ac:dyDescent="0.25">
      <c r="A393" s="18"/>
      <c r="B393" s="122"/>
      <c r="C393" s="132" t="s">
        <v>47</v>
      </c>
      <c r="D393" s="100" t="s">
        <v>63</v>
      </c>
      <c r="E393" s="89">
        <f>SUM(E391:E392)</f>
        <v>13286.073999999999</v>
      </c>
      <c r="F393" s="89"/>
      <c r="G393" s="87">
        <f t="shared" ref="G393:H393" si="128">SUM(G391:G392)</f>
        <v>43480.736720000001</v>
      </c>
      <c r="H393" s="87">
        <f t="shared" si="128"/>
        <v>307433.68999999994</v>
      </c>
      <c r="I393" s="87"/>
      <c r="J393" s="87"/>
      <c r="K393" s="87"/>
      <c r="L393" s="122"/>
      <c r="M393" s="122"/>
      <c r="N393" s="122"/>
      <c r="O393" s="122"/>
      <c r="P393" s="87">
        <f>SUM(P391:P392)</f>
        <v>224829.11</v>
      </c>
      <c r="Q393" s="76"/>
      <c r="R393" s="77"/>
      <c r="S393" s="50"/>
    </row>
    <row r="394" spans="1:19" s="2" customFormat="1" ht="27" customHeight="1" x14ac:dyDescent="0.25">
      <c r="A394" s="20"/>
      <c r="B394" s="129"/>
      <c r="C394" s="131" t="s">
        <v>47</v>
      </c>
      <c r="D394" s="99" t="s">
        <v>64</v>
      </c>
      <c r="E394" s="93">
        <v>658.3</v>
      </c>
      <c r="F394" s="94">
        <v>3.37</v>
      </c>
      <c r="G394" s="94">
        <f>E394*F394</f>
        <v>2218.471</v>
      </c>
      <c r="H394" s="94">
        <v>26332</v>
      </c>
      <c r="I394" s="94"/>
      <c r="J394" s="94"/>
      <c r="K394" s="94"/>
      <c r="L394" s="129"/>
      <c r="M394" s="129"/>
      <c r="N394" s="129"/>
      <c r="O394" s="129"/>
      <c r="P394" s="94">
        <v>0</v>
      </c>
      <c r="Q394" s="73"/>
      <c r="R394" s="74"/>
      <c r="S394" s="47"/>
    </row>
    <row r="395" spans="1:19" s="2" customFormat="1" ht="38.25" customHeight="1" x14ac:dyDescent="0.25">
      <c r="A395" s="18"/>
      <c r="B395" s="122"/>
      <c r="C395" s="132" t="s">
        <v>47</v>
      </c>
      <c r="D395" s="100" t="s">
        <v>65</v>
      </c>
      <c r="E395" s="89">
        <f>SUM(E393:E394)</f>
        <v>13944.373999999998</v>
      </c>
      <c r="F395" s="89"/>
      <c r="G395" s="87">
        <f t="shared" ref="G395:H395" si="129">SUM(G393:G394)</f>
        <v>45699.207719999999</v>
      </c>
      <c r="H395" s="87">
        <f t="shared" si="129"/>
        <v>333765.68999999994</v>
      </c>
      <c r="I395" s="87"/>
      <c r="J395" s="87"/>
      <c r="K395" s="87"/>
      <c r="L395" s="122"/>
      <c r="M395" s="122"/>
      <c r="N395" s="122"/>
      <c r="O395" s="122"/>
      <c r="P395" s="87">
        <v>224829.11</v>
      </c>
      <c r="Q395" s="76"/>
      <c r="R395" s="77"/>
      <c r="S395" s="50"/>
    </row>
    <row r="396" spans="1:19" s="2" customFormat="1" ht="28.5" customHeight="1" x14ac:dyDescent="0.25">
      <c r="A396" s="20"/>
      <c r="B396" s="129"/>
      <c r="C396" s="136" t="s">
        <v>47</v>
      </c>
      <c r="D396" s="99" t="s">
        <v>70</v>
      </c>
      <c r="E396" s="93">
        <v>701.46</v>
      </c>
      <c r="F396" s="94">
        <v>3.37</v>
      </c>
      <c r="G396" s="94">
        <v>2363.9202</v>
      </c>
      <c r="H396" s="94">
        <v>28058.400000000001</v>
      </c>
      <c r="I396" s="94"/>
      <c r="J396" s="94"/>
      <c r="K396" s="94"/>
      <c r="L396" s="129"/>
      <c r="M396" s="129"/>
      <c r="N396" s="129"/>
      <c r="O396" s="129"/>
      <c r="P396" s="94">
        <v>0</v>
      </c>
      <c r="Q396" s="73"/>
      <c r="R396" s="74"/>
      <c r="S396" s="47"/>
    </row>
    <row r="397" spans="1:19" s="2" customFormat="1" ht="38.25" customHeight="1" x14ac:dyDescent="0.25">
      <c r="A397" s="18"/>
      <c r="B397" s="122"/>
      <c r="C397" s="132" t="s">
        <v>47</v>
      </c>
      <c r="D397" s="100" t="s">
        <v>69</v>
      </c>
      <c r="E397" s="89">
        <f>SUM(E395:E396)</f>
        <v>14645.833999999999</v>
      </c>
      <c r="F397" s="89"/>
      <c r="G397" s="87">
        <f t="shared" ref="G397" si="130">SUM(G395:G396)</f>
        <v>48063.127919999999</v>
      </c>
      <c r="H397" s="87">
        <f>SUM(H395:H396)</f>
        <v>361824.08999999997</v>
      </c>
      <c r="I397" s="87"/>
      <c r="J397" s="87"/>
      <c r="K397" s="87"/>
      <c r="L397" s="122"/>
      <c r="M397" s="122"/>
      <c r="N397" s="122"/>
      <c r="O397" s="122"/>
      <c r="P397" s="87">
        <v>224829.11</v>
      </c>
      <c r="Q397" s="76"/>
      <c r="R397" s="77"/>
      <c r="S397" s="50"/>
    </row>
    <row r="398" spans="1:19" s="2" customFormat="1" ht="28.5" customHeight="1" x14ac:dyDescent="0.25">
      <c r="A398" s="20"/>
      <c r="B398" s="129"/>
      <c r="C398" s="131" t="s">
        <v>47</v>
      </c>
      <c r="D398" s="99" t="s">
        <v>71</v>
      </c>
      <c r="E398" s="93">
        <v>940.72</v>
      </c>
      <c r="F398" s="94">
        <v>3.45</v>
      </c>
      <c r="G398" s="94">
        <f>E398*F398</f>
        <v>3245.4840000000004</v>
      </c>
      <c r="H398" s="94">
        <f>E398*45</f>
        <v>42332.4</v>
      </c>
      <c r="I398" s="94"/>
      <c r="J398" s="94"/>
      <c r="K398" s="94"/>
      <c r="L398" s="129"/>
      <c r="M398" s="129"/>
      <c r="N398" s="129"/>
      <c r="O398" s="129"/>
      <c r="P398" s="94">
        <v>0</v>
      </c>
      <c r="Q398" s="73"/>
      <c r="R398" s="74"/>
      <c r="S398" s="47"/>
    </row>
    <row r="399" spans="1:19" s="2" customFormat="1" ht="38.25" customHeight="1" x14ac:dyDescent="0.25">
      <c r="A399" s="18"/>
      <c r="B399" s="122"/>
      <c r="C399" s="132" t="s">
        <v>47</v>
      </c>
      <c r="D399" s="100" t="s">
        <v>72</v>
      </c>
      <c r="E399" s="89">
        <f>SUM(E397:E398)</f>
        <v>15586.553999999998</v>
      </c>
      <c r="F399" s="89"/>
      <c r="G399" s="87">
        <f t="shared" ref="G399:H399" si="131">SUM(G397:G398)</f>
        <v>51308.611919999996</v>
      </c>
      <c r="H399" s="87">
        <f t="shared" si="131"/>
        <v>404156.49</v>
      </c>
      <c r="I399" s="87"/>
      <c r="J399" s="87"/>
      <c r="K399" s="87"/>
      <c r="L399" s="122"/>
      <c r="M399" s="122"/>
      <c r="N399" s="122"/>
      <c r="O399" s="122"/>
      <c r="P399" s="87">
        <v>224829.11</v>
      </c>
      <c r="Q399" s="76"/>
      <c r="R399" s="77"/>
      <c r="S399" s="50"/>
    </row>
    <row r="400" spans="1:19" s="2" customFormat="1" ht="33" customHeight="1" x14ac:dyDescent="0.25">
      <c r="A400" s="20"/>
      <c r="B400" s="129"/>
      <c r="C400" s="131" t="s">
        <v>47</v>
      </c>
      <c r="D400" s="99" t="s">
        <v>73</v>
      </c>
      <c r="E400" s="93">
        <v>1316.32</v>
      </c>
      <c r="F400" s="94">
        <v>3.45</v>
      </c>
      <c r="G400" s="94">
        <f>E400*F400</f>
        <v>4541.3040000000001</v>
      </c>
      <c r="H400" s="94">
        <f>E400*45</f>
        <v>59234.399999999994</v>
      </c>
      <c r="I400" s="94"/>
      <c r="J400" s="94"/>
      <c r="K400" s="94"/>
      <c r="L400" s="129"/>
      <c r="M400" s="129"/>
      <c r="N400" s="129"/>
      <c r="O400" s="129"/>
      <c r="P400" s="94">
        <v>0</v>
      </c>
      <c r="Q400" s="73"/>
      <c r="R400" s="74"/>
      <c r="S400" s="47"/>
    </row>
    <row r="401" spans="1:19" s="2" customFormat="1" ht="43.5" customHeight="1" x14ac:dyDescent="0.25">
      <c r="A401" s="18"/>
      <c r="B401" s="122"/>
      <c r="C401" s="132" t="s">
        <v>47</v>
      </c>
      <c r="D401" s="100" t="s">
        <v>74</v>
      </c>
      <c r="E401" s="89">
        <f>SUM(E399:E400)</f>
        <v>16902.874</v>
      </c>
      <c r="F401" s="89"/>
      <c r="G401" s="87">
        <f t="shared" ref="G401:H401" si="132">SUM(G399:G400)</f>
        <v>55849.915919999999</v>
      </c>
      <c r="H401" s="87">
        <f t="shared" si="132"/>
        <v>463390.89</v>
      </c>
      <c r="I401" s="87"/>
      <c r="J401" s="87"/>
      <c r="K401" s="87"/>
      <c r="L401" s="122"/>
      <c r="M401" s="122"/>
      <c r="N401" s="122"/>
      <c r="O401" s="122"/>
      <c r="P401" s="87">
        <v>224829.11</v>
      </c>
      <c r="Q401" s="76"/>
      <c r="R401" s="77"/>
      <c r="S401" s="50"/>
    </row>
    <row r="402" spans="1:19" s="2" customFormat="1" ht="28.5" customHeight="1" x14ac:dyDescent="0.25">
      <c r="A402" s="20"/>
      <c r="B402" s="129"/>
      <c r="C402" s="131" t="s">
        <v>47</v>
      </c>
      <c r="D402" s="99" t="s">
        <v>76</v>
      </c>
      <c r="E402" s="93">
        <v>1068.56</v>
      </c>
      <c r="F402" s="94">
        <v>3.45</v>
      </c>
      <c r="G402" s="94">
        <f>E402*F402</f>
        <v>3686.5320000000002</v>
      </c>
      <c r="H402" s="94">
        <f>E402*45</f>
        <v>48085.2</v>
      </c>
      <c r="I402" s="94"/>
      <c r="J402" s="94"/>
      <c r="K402" s="94"/>
      <c r="L402" s="129"/>
      <c r="M402" s="129"/>
      <c r="N402" s="129"/>
      <c r="O402" s="129"/>
      <c r="P402" s="94">
        <v>0</v>
      </c>
      <c r="Q402" s="73"/>
      <c r="R402" s="74"/>
      <c r="S402" s="47"/>
    </row>
    <row r="403" spans="1:19" s="2" customFormat="1" ht="43.5" customHeight="1" x14ac:dyDescent="0.25">
      <c r="A403" s="18"/>
      <c r="B403" s="122"/>
      <c r="C403" s="132" t="s">
        <v>47</v>
      </c>
      <c r="D403" s="100" t="s">
        <v>77</v>
      </c>
      <c r="E403" s="89">
        <f>SUM(E401:E402)</f>
        <v>17971.434000000001</v>
      </c>
      <c r="F403" s="89"/>
      <c r="G403" s="87">
        <f t="shared" ref="G403:H403" si="133">SUM(G401:G402)</f>
        <v>59536.447919999999</v>
      </c>
      <c r="H403" s="87">
        <f t="shared" si="133"/>
        <v>511476.09</v>
      </c>
      <c r="I403" s="87"/>
      <c r="J403" s="87"/>
      <c r="K403" s="87"/>
      <c r="L403" s="122"/>
      <c r="M403" s="122"/>
      <c r="N403" s="122"/>
      <c r="O403" s="122"/>
      <c r="P403" s="87">
        <v>224829.11</v>
      </c>
      <c r="Q403" s="76"/>
      <c r="R403" s="77"/>
      <c r="S403" s="50"/>
    </row>
    <row r="404" spans="1:19" s="2" customFormat="1" ht="27.75" customHeight="1" x14ac:dyDescent="0.25">
      <c r="A404" s="20"/>
      <c r="B404" s="129"/>
      <c r="C404" s="131" t="s">
        <v>47</v>
      </c>
      <c r="D404" s="99" t="s">
        <v>78</v>
      </c>
      <c r="E404" s="93">
        <v>353.24</v>
      </c>
      <c r="F404" s="94">
        <v>3.45</v>
      </c>
      <c r="G404" s="94">
        <f>E404*F404</f>
        <v>1218.6780000000001</v>
      </c>
      <c r="H404" s="94">
        <f>E404*45</f>
        <v>15895.800000000001</v>
      </c>
      <c r="I404" s="94"/>
      <c r="J404" s="94"/>
      <c r="K404" s="94"/>
      <c r="L404" s="129"/>
      <c r="M404" s="129"/>
      <c r="N404" s="129"/>
      <c r="O404" s="129"/>
      <c r="P404" s="94">
        <v>61660.01</v>
      </c>
      <c r="Q404" s="73"/>
      <c r="R404" s="74"/>
      <c r="S404" s="47"/>
    </row>
    <row r="405" spans="1:19" s="2" customFormat="1" ht="43.5" customHeight="1" x14ac:dyDescent="0.25">
      <c r="A405" s="18"/>
      <c r="B405" s="122"/>
      <c r="C405" s="132" t="s">
        <v>47</v>
      </c>
      <c r="D405" s="100" t="s">
        <v>79</v>
      </c>
      <c r="E405" s="89">
        <f>SUM(E403:E404)</f>
        <v>18324.674000000003</v>
      </c>
      <c r="F405" s="89"/>
      <c r="G405" s="87">
        <f t="shared" ref="G405:H405" si="134">SUM(G403:G404)</f>
        <v>60755.125919999999</v>
      </c>
      <c r="H405" s="87">
        <f t="shared" si="134"/>
        <v>527371.89</v>
      </c>
      <c r="I405" s="87"/>
      <c r="J405" s="87"/>
      <c r="K405" s="87"/>
      <c r="L405" s="122"/>
      <c r="M405" s="122"/>
      <c r="N405" s="122"/>
      <c r="O405" s="122"/>
      <c r="P405" s="87">
        <f>P403+P404</f>
        <v>286489.12</v>
      </c>
      <c r="Q405" s="76"/>
      <c r="R405" s="77"/>
      <c r="S405" s="50"/>
    </row>
    <row r="406" spans="1:19" s="2" customFormat="1" ht="28.5" customHeight="1" x14ac:dyDescent="0.25">
      <c r="A406" s="20"/>
      <c r="B406" s="129"/>
      <c r="C406" s="131" t="s">
        <v>47</v>
      </c>
      <c r="D406" s="99" t="s">
        <v>82</v>
      </c>
      <c r="E406" s="93">
        <v>212.16</v>
      </c>
      <c r="F406" s="94">
        <v>3.45</v>
      </c>
      <c r="G406" s="94">
        <f>E406*F406</f>
        <v>731.952</v>
      </c>
      <c r="H406" s="94">
        <f>E406*57</f>
        <v>12093.119999999999</v>
      </c>
      <c r="I406" s="94"/>
      <c r="J406" s="94"/>
      <c r="K406" s="94"/>
      <c r="L406" s="129"/>
      <c r="M406" s="129"/>
      <c r="N406" s="129"/>
      <c r="O406" s="129"/>
      <c r="P406" s="94">
        <v>231466.97</v>
      </c>
      <c r="Q406" s="73"/>
      <c r="R406" s="74"/>
      <c r="S406" s="47"/>
    </row>
    <row r="407" spans="1:19" s="2" customFormat="1" ht="43.5" customHeight="1" x14ac:dyDescent="0.25">
      <c r="A407" s="18"/>
      <c r="B407" s="122"/>
      <c r="C407" s="132" t="s">
        <v>47</v>
      </c>
      <c r="D407" s="100" t="s">
        <v>81</v>
      </c>
      <c r="E407" s="89">
        <f>SUM(E405:E406)</f>
        <v>18536.834000000003</v>
      </c>
      <c r="F407" s="89"/>
      <c r="G407" s="87">
        <f t="shared" ref="G407:P407" si="135">SUM(G405:G406)</f>
        <v>61487.077919999996</v>
      </c>
      <c r="H407" s="87">
        <f t="shared" si="135"/>
        <v>539465.01</v>
      </c>
      <c r="I407" s="87"/>
      <c r="J407" s="87"/>
      <c r="K407" s="87"/>
      <c r="L407" s="87"/>
      <c r="M407" s="87"/>
      <c r="N407" s="87"/>
      <c r="O407" s="87"/>
      <c r="P407" s="87">
        <f t="shared" si="135"/>
        <v>517956.08999999997</v>
      </c>
      <c r="Q407" s="76"/>
      <c r="R407" s="77"/>
      <c r="S407" s="50"/>
    </row>
    <row r="408" spans="1:19" s="2" customFormat="1" ht="26.25" customHeight="1" x14ac:dyDescent="0.25">
      <c r="A408" s="20"/>
      <c r="B408" s="129"/>
      <c r="C408" s="131" t="s">
        <v>47</v>
      </c>
      <c r="D408" s="99" t="s">
        <v>84</v>
      </c>
      <c r="E408" s="93">
        <v>789.56</v>
      </c>
      <c r="F408" s="94">
        <v>3.45</v>
      </c>
      <c r="G408" s="94">
        <f>E408*F408</f>
        <v>2723.982</v>
      </c>
      <c r="H408" s="94">
        <f>E408*57</f>
        <v>45004.92</v>
      </c>
      <c r="I408" s="94"/>
      <c r="J408" s="94"/>
      <c r="K408" s="94"/>
      <c r="L408" s="94"/>
      <c r="M408" s="94"/>
      <c r="N408" s="94"/>
      <c r="O408" s="94"/>
      <c r="P408" s="94">
        <v>0</v>
      </c>
      <c r="Q408" s="73"/>
      <c r="R408" s="74"/>
      <c r="S408" s="47"/>
    </row>
    <row r="409" spans="1:19" s="2" customFormat="1" ht="43.5" customHeight="1" x14ac:dyDescent="0.25">
      <c r="A409" s="18"/>
      <c r="B409" s="122"/>
      <c r="C409" s="132" t="s">
        <v>47</v>
      </c>
      <c r="D409" s="100" t="s">
        <v>86</v>
      </c>
      <c r="E409" s="89">
        <f>SUM(E407:E408)</f>
        <v>19326.394000000004</v>
      </c>
      <c r="F409" s="89"/>
      <c r="G409" s="87">
        <f t="shared" ref="G409:P409" si="136">SUM(G407:G408)</f>
        <v>64211.05992</v>
      </c>
      <c r="H409" s="87">
        <f t="shared" si="136"/>
        <v>584469.93000000005</v>
      </c>
      <c r="I409" s="87"/>
      <c r="J409" s="87"/>
      <c r="K409" s="87"/>
      <c r="L409" s="87"/>
      <c r="M409" s="87"/>
      <c r="N409" s="87"/>
      <c r="O409" s="87"/>
      <c r="P409" s="87">
        <f t="shared" si="136"/>
        <v>517956.08999999997</v>
      </c>
      <c r="Q409" s="76"/>
      <c r="R409" s="77"/>
      <c r="S409" s="50"/>
    </row>
    <row r="410" spans="1:19" s="2" customFormat="1" ht="30.75" customHeight="1" x14ac:dyDescent="0.25">
      <c r="A410" s="20"/>
      <c r="B410" s="129"/>
      <c r="C410" s="131" t="s">
        <v>47</v>
      </c>
      <c r="D410" s="99" t="s">
        <v>89</v>
      </c>
      <c r="E410" s="93">
        <v>1452.34</v>
      </c>
      <c r="F410" s="94">
        <v>3.45</v>
      </c>
      <c r="G410" s="94">
        <f>E410*F410</f>
        <v>5010.5730000000003</v>
      </c>
      <c r="H410" s="94">
        <f>E410*57</f>
        <v>82783.37999999999</v>
      </c>
      <c r="I410" s="94"/>
      <c r="J410" s="94"/>
      <c r="K410" s="94"/>
      <c r="L410" s="94"/>
      <c r="M410" s="94"/>
      <c r="N410" s="94"/>
      <c r="O410" s="94"/>
      <c r="P410" s="94">
        <v>0</v>
      </c>
      <c r="Q410" s="73"/>
      <c r="R410" s="74"/>
      <c r="S410" s="47"/>
    </row>
    <row r="411" spans="1:19" s="2" customFormat="1" ht="43.5" customHeight="1" x14ac:dyDescent="0.25">
      <c r="A411" s="18"/>
      <c r="B411" s="122"/>
      <c r="C411" s="132" t="s">
        <v>47</v>
      </c>
      <c r="D411" s="100" t="s">
        <v>90</v>
      </c>
      <c r="E411" s="89">
        <f>SUM(E409:E410)</f>
        <v>20778.734000000004</v>
      </c>
      <c r="F411" s="89"/>
      <c r="G411" s="87">
        <f t="shared" ref="G411:P411" si="137">SUM(G409:G410)</f>
        <v>69221.632920000004</v>
      </c>
      <c r="H411" s="87">
        <f t="shared" si="137"/>
        <v>667253.31000000006</v>
      </c>
      <c r="I411" s="87"/>
      <c r="J411" s="87"/>
      <c r="K411" s="87"/>
      <c r="L411" s="87"/>
      <c r="M411" s="87"/>
      <c r="N411" s="87"/>
      <c r="O411" s="87"/>
      <c r="P411" s="87">
        <f t="shared" si="137"/>
        <v>517956.08999999997</v>
      </c>
      <c r="Q411" s="76"/>
      <c r="R411" s="77"/>
      <c r="S411" s="50"/>
    </row>
    <row r="412" spans="1:19" s="2" customFormat="1" ht="28.5" customHeight="1" x14ac:dyDescent="0.25">
      <c r="A412" s="20"/>
      <c r="B412" s="129"/>
      <c r="C412" s="131" t="s">
        <v>47</v>
      </c>
      <c r="D412" s="99" t="s">
        <v>93</v>
      </c>
      <c r="E412" s="93">
        <v>1201.4000000000001</v>
      </c>
      <c r="F412" s="94">
        <v>3.45</v>
      </c>
      <c r="G412" s="94">
        <f>E412*F412</f>
        <v>4144.8300000000008</v>
      </c>
      <c r="H412" s="94">
        <f>E412*57</f>
        <v>68479.8</v>
      </c>
      <c r="I412" s="94"/>
      <c r="J412" s="94"/>
      <c r="K412" s="94"/>
      <c r="L412" s="94"/>
      <c r="M412" s="94"/>
      <c r="N412" s="94"/>
      <c r="O412" s="94"/>
      <c r="P412" s="94">
        <v>0</v>
      </c>
      <c r="Q412" s="73"/>
      <c r="R412" s="74"/>
      <c r="S412" s="47"/>
    </row>
    <row r="413" spans="1:19" s="2" customFormat="1" ht="42" customHeight="1" x14ac:dyDescent="0.25">
      <c r="A413" s="18"/>
      <c r="B413" s="122"/>
      <c r="C413" s="132" t="s">
        <v>47</v>
      </c>
      <c r="D413" s="100" t="s">
        <v>94</v>
      </c>
      <c r="E413" s="89">
        <f>SUM(E411:E412)</f>
        <v>21980.134000000005</v>
      </c>
      <c r="F413" s="89"/>
      <c r="G413" s="87">
        <f t="shared" ref="G413:H413" si="138">SUM(G411:G412)</f>
        <v>73366.462920000005</v>
      </c>
      <c r="H413" s="87">
        <f t="shared" si="138"/>
        <v>735733.1100000001</v>
      </c>
      <c r="I413" s="87"/>
      <c r="J413" s="87"/>
      <c r="K413" s="87"/>
      <c r="L413" s="87"/>
      <c r="M413" s="87"/>
      <c r="N413" s="87"/>
      <c r="O413" s="87"/>
      <c r="P413" s="87">
        <v>517956.09</v>
      </c>
      <c r="Q413" s="76"/>
      <c r="R413" s="77"/>
      <c r="S413" s="50"/>
    </row>
    <row r="414" spans="1:19" s="2" customFormat="1" ht="95.25" customHeight="1" x14ac:dyDescent="0.25">
      <c r="A414" s="20"/>
      <c r="B414" s="129"/>
      <c r="C414" s="131" t="s">
        <v>47</v>
      </c>
      <c r="D414" s="99" t="s">
        <v>96</v>
      </c>
      <c r="E414" s="93">
        <v>1012.64</v>
      </c>
      <c r="F414" s="94">
        <v>5.6</v>
      </c>
      <c r="G414" s="94">
        <f>E414*F414</f>
        <v>5670.7839999999997</v>
      </c>
      <c r="H414" s="94">
        <v>92967.44</v>
      </c>
      <c r="I414" s="94"/>
      <c r="J414" s="94"/>
      <c r="K414" s="94"/>
      <c r="L414" s="94"/>
      <c r="M414" s="94"/>
      <c r="N414" s="94"/>
      <c r="O414" s="94"/>
      <c r="P414" s="220" t="s">
        <v>114</v>
      </c>
      <c r="Q414" s="73"/>
      <c r="R414" s="74"/>
      <c r="S414" s="217" t="s">
        <v>102</v>
      </c>
    </row>
    <row r="415" spans="1:19" s="2" customFormat="1" ht="38.25" customHeight="1" x14ac:dyDescent="0.25">
      <c r="A415" s="18"/>
      <c r="B415" s="122"/>
      <c r="C415" s="132" t="s">
        <v>47</v>
      </c>
      <c r="D415" s="100" t="s">
        <v>97</v>
      </c>
      <c r="E415" s="89">
        <f>SUM(E413:E414)</f>
        <v>22992.774000000005</v>
      </c>
      <c r="F415" s="89"/>
      <c r="G415" s="87">
        <f t="shared" ref="G415:H415" si="139">SUM(G413:G414)</f>
        <v>79037.246920000005</v>
      </c>
      <c r="H415" s="87">
        <f t="shared" si="139"/>
        <v>828700.55</v>
      </c>
      <c r="I415" s="87"/>
      <c r="J415" s="87"/>
      <c r="K415" s="87"/>
      <c r="L415" s="87"/>
      <c r="M415" s="87"/>
      <c r="N415" s="87"/>
      <c r="O415" s="87"/>
      <c r="P415" s="221" t="s">
        <v>115</v>
      </c>
      <c r="Q415" s="76"/>
      <c r="R415" s="77"/>
      <c r="S415" s="50"/>
    </row>
    <row r="416" spans="1:19" s="2" customFormat="1" ht="38.25" customHeight="1" x14ac:dyDescent="0.25">
      <c r="A416" s="20"/>
      <c r="B416" s="129"/>
      <c r="C416" s="131" t="s">
        <v>47</v>
      </c>
      <c r="D416" s="99" t="s">
        <v>119</v>
      </c>
      <c r="E416" s="93">
        <v>1156.43</v>
      </c>
      <c r="F416" s="94">
        <v>5.6</v>
      </c>
      <c r="G416" s="94">
        <f>E416*F416</f>
        <v>6476.0079999999998</v>
      </c>
      <c r="H416" s="94">
        <f>E416*69</f>
        <v>79793.67</v>
      </c>
      <c r="I416" s="94"/>
      <c r="J416" s="94"/>
      <c r="K416" s="94"/>
      <c r="L416" s="94"/>
      <c r="M416" s="94"/>
      <c r="N416" s="94"/>
      <c r="O416" s="94"/>
      <c r="P416" s="220" t="s">
        <v>124</v>
      </c>
      <c r="Q416" s="73"/>
      <c r="R416" s="74"/>
      <c r="S416" s="47"/>
    </row>
    <row r="417" spans="1:19" s="2" customFormat="1" ht="38.25" customHeight="1" x14ac:dyDescent="0.25">
      <c r="A417" s="18"/>
      <c r="B417" s="122"/>
      <c r="C417" s="132" t="s">
        <v>47</v>
      </c>
      <c r="D417" s="100" t="s">
        <v>120</v>
      </c>
      <c r="E417" s="89">
        <f>SUM(E415:E416)</f>
        <v>24149.204000000005</v>
      </c>
      <c r="F417" s="89"/>
      <c r="G417" s="87">
        <f t="shared" ref="G417:H417" si="140">SUM(G415:G416)</f>
        <v>85513.254920000007</v>
      </c>
      <c r="H417" s="87">
        <f t="shared" si="140"/>
        <v>908494.22000000009</v>
      </c>
      <c r="I417" s="87"/>
      <c r="J417" s="87"/>
      <c r="K417" s="87"/>
      <c r="L417" s="87"/>
      <c r="M417" s="87"/>
      <c r="N417" s="87"/>
      <c r="O417" s="87"/>
      <c r="P417" s="221" t="s">
        <v>151</v>
      </c>
      <c r="Q417" s="76"/>
      <c r="R417" s="77"/>
      <c r="S417" s="50"/>
    </row>
    <row r="418" spans="1:19" s="2" customFormat="1" ht="38.25" customHeight="1" x14ac:dyDescent="0.25">
      <c r="A418" s="20"/>
      <c r="B418" s="129"/>
      <c r="C418" s="131" t="s">
        <v>47</v>
      </c>
      <c r="D418" s="99" t="s">
        <v>139</v>
      </c>
      <c r="E418" s="93">
        <v>1354.34</v>
      </c>
      <c r="F418" s="94">
        <v>5.6</v>
      </c>
      <c r="G418" s="94">
        <f>SUM(E418*F418)</f>
        <v>7584.3039999999992</v>
      </c>
      <c r="H418" s="94">
        <f>SUM(E418*69)</f>
        <v>93449.459999999992</v>
      </c>
      <c r="I418" s="94"/>
      <c r="J418" s="94"/>
      <c r="K418" s="94"/>
      <c r="L418" s="94"/>
      <c r="M418" s="94"/>
      <c r="N418" s="94"/>
      <c r="O418" s="94"/>
      <c r="P418" s="220" t="s">
        <v>159</v>
      </c>
      <c r="Q418" s="73"/>
      <c r="R418" s="74"/>
      <c r="S418" s="47"/>
    </row>
    <row r="419" spans="1:19" s="2" customFormat="1" ht="38.25" customHeight="1" x14ac:dyDescent="0.25">
      <c r="A419" s="18"/>
      <c r="B419" s="122"/>
      <c r="C419" s="132" t="s">
        <v>47</v>
      </c>
      <c r="D419" s="100" t="s">
        <v>140</v>
      </c>
      <c r="E419" s="89">
        <f>SUM(E417:E418)</f>
        <v>25503.544000000005</v>
      </c>
      <c r="F419" s="89"/>
      <c r="G419" s="87">
        <f t="shared" ref="G419:H419" si="141">SUM(G417:G418)</f>
        <v>93097.55892000001</v>
      </c>
      <c r="H419" s="87">
        <f t="shared" si="141"/>
        <v>1001943.68</v>
      </c>
      <c r="I419" s="87"/>
      <c r="J419" s="87"/>
      <c r="K419" s="87"/>
      <c r="L419" s="87"/>
      <c r="M419" s="87"/>
      <c r="N419" s="87"/>
      <c r="O419" s="87"/>
      <c r="P419" s="221" t="s">
        <v>150</v>
      </c>
      <c r="Q419" s="76"/>
      <c r="R419" s="77"/>
      <c r="S419" s="50"/>
    </row>
    <row r="420" spans="1:19" s="2" customFormat="1" ht="38.25" customHeight="1" x14ac:dyDescent="0.25">
      <c r="A420" s="20"/>
      <c r="B420" s="129"/>
      <c r="C420" s="131" t="s">
        <v>47</v>
      </c>
      <c r="D420" s="99" t="s">
        <v>144</v>
      </c>
      <c r="E420" s="93">
        <v>1194.48</v>
      </c>
      <c r="F420" s="94">
        <v>5.6</v>
      </c>
      <c r="G420" s="94">
        <f>E420*F420</f>
        <v>6689.0879999999997</v>
      </c>
      <c r="H420" s="94">
        <f>SUM(E420*69)</f>
        <v>82419.12</v>
      </c>
      <c r="I420" s="180"/>
      <c r="K420" s="94"/>
      <c r="L420" s="94"/>
      <c r="M420" s="94"/>
      <c r="N420" s="94"/>
      <c r="O420" s="94"/>
      <c r="P420" s="220" t="s">
        <v>152</v>
      </c>
      <c r="Q420" s="73"/>
      <c r="R420" s="74"/>
      <c r="S420" s="47"/>
    </row>
    <row r="421" spans="1:19" s="2" customFormat="1" ht="38.25" customHeight="1" x14ac:dyDescent="0.25">
      <c r="A421" s="18"/>
      <c r="B421" s="122"/>
      <c r="C421" s="132" t="s">
        <v>47</v>
      </c>
      <c r="D421" s="100" t="s">
        <v>145</v>
      </c>
      <c r="E421" s="89">
        <f>SUM(E419:E420)</f>
        <v>26698.024000000005</v>
      </c>
      <c r="F421" s="89"/>
      <c r="G421" s="87">
        <f>SUM(G419:G420)</f>
        <v>99786.646920000014</v>
      </c>
      <c r="H421" s="87">
        <f>SUM(H419:H420)</f>
        <v>1084362.8</v>
      </c>
      <c r="I421" s="87"/>
      <c r="J421" s="87"/>
      <c r="K421" s="87"/>
      <c r="L421" s="87"/>
      <c r="M421" s="87"/>
      <c r="N421" s="87"/>
      <c r="O421" s="87"/>
      <c r="P421" s="221" t="s">
        <v>153</v>
      </c>
      <c r="Q421" s="76"/>
      <c r="R421" s="77"/>
      <c r="S421" s="50"/>
    </row>
    <row r="422" spans="1:19" s="2" customFormat="1" ht="38.25" customHeight="1" x14ac:dyDescent="0.25">
      <c r="A422" s="20"/>
      <c r="B422" s="129"/>
      <c r="C422" s="131" t="s">
        <v>47</v>
      </c>
      <c r="D422" s="99" t="s">
        <v>165</v>
      </c>
      <c r="E422" s="93">
        <v>1127.06</v>
      </c>
      <c r="F422" s="94">
        <v>5.6</v>
      </c>
      <c r="G422" s="94">
        <f>E422*F422</f>
        <v>6311.5359999999991</v>
      </c>
      <c r="H422" s="94">
        <f>E422*82</f>
        <v>92418.92</v>
      </c>
      <c r="I422" s="94"/>
      <c r="J422" s="94"/>
      <c r="K422" s="94"/>
      <c r="L422" s="94"/>
      <c r="M422" s="94"/>
      <c r="N422" s="94"/>
      <c r="O422" s="94"/>
      <c r="P422" s="220" t="s">
        <v>180</v>
      </c>
      <c r="Q422" s="73"/>
      <c r="R422" s="74"/>
      <c r="S422" s="47"/>
    </row>
    <row r="423" spans="1:19" s="2" customFormat="1" ht="38.25" customHeight="1" x14ac:dyDescent="0.25">
      <c r="A423" s="18"/>
      <c r="B423" s="122"/>
      <c r="C423" s="132" t="s">
        <v>47</v>
      </c>
      <c r="D423" s="100" t="s">
        <v>167</v>
      </c>
      <c r="E423" s="89">
        <f>SUM(E421:E422)</f>
        <v>27825.084000000006</v>
      </c>
      <c r="F423" s="89"/>
      <c r="G423" s="87">
        <f t="shared" ref="G423:H423" si="142">SUM(G421:G422)</f>
        <v>106098.18292000001</v>
      </c>
      <c r="H423" s="87">
        <f t="shared" si="142"/>
        <v>1176781.72</v>
      </c>
      <c r="I423" s="87"/>
      <c r="J423" s="87"/>
      <c r="K423" s="87"/>
      <c r="L423" s="87"/>
      <c r="M423" s="87"/>
      <c r="N423" s="87"/>
      <c r="O423" s="87"/>
      <c r="P423" s="221" t="s">
        <v>181</v>
      </c>
      <c r="Q423" s="76"/>
      <c r="R423" s="77"/>
      <c r="S423" s="50"/>
    </row>
    <row r="424" spans="1:19" s="2" customFormat="1" ht="38.25" customHeight="1" x14ac:dyDescent="0.25">
      <c r="A424" s="20"/>
      <c r="B424" s="129"/>
      <c r="C424" s="131" t="s">
        <v>47</v>
      </c>
      <c r="D424" s="99" t="s">
        <v>166</v>
      </c>
      <c r="E424" s="93">
        <v>1391.97</v>
      </c>
      <c r="F424" s="94">
        <v>5.6</v>
      </c>
      <c r="G424" s="94">
        <f>458.94*5.6</f>
        <v>2570.0639999999999</v>
      </c>
      <c r="H424" s="94">
        <f>458.94*82</f>
        <v>37633.08</v>
      </c>
      <c r="I424" s="94">
        <f>933.03*5.6</f>
        <v>5224.9679999999998</v>
      </c>
      <c r="J424" s="94">
        <f>933.03*82</f>
        <v>76508.459999999992</v>
      </c>
      <c r="K424" s="94"/>
      <c r="L424" s="94"/>
      <c r="M424" s="94"/>
      <c r="N424" s="94"/>
      <c r="O424" s="94"/>
      <c r="P424" s="220" t="s">
        <v>189</v>
      </c>
      <c r="Q424" s="73"/>
      <c r="R424" s="74"/>
      <c r="S424" s="47"/>
    </row>
    <row r="425" spans="1:19" s="2" customFormat="1" ht="38.25" customHeight="1" x14ac:dyDescent="0.25">
      <c r="A425" s="18"/>
      <c r="B425" s="122"/>
      <c r="C425" s="132" t="s">
        <v>47</v>
      </c>
      <c r="D425" s="100" t="s">
        <v>168</v>
      </c>
      <c r="E425" s="89">
        <f>SUM(E423:E424)</f>
        <v>29217.054000000007</v>
      </c>
      <c r="F425" s="89"/>
      <c r="G425" s="87">
        <f t="shared" ref="G425:J425" si="143">SUM(G423:G424)</f>
        <v>108668.24692000001</v>
      </c>
      <c r="H425" s="87">
        <f t="shared" si="143"/>
        <v>1214414.8</v>
      </c>
      <c r="I425" s="87">
        <f t="shared" si="143"/>
        <v>5224.9679999999998</v>
      </c>
      <c r="J425" s="87">
        <f t="shared" si="143"/>
        <v>76508.459999999992</v>
      </c>
      <c r="K425" s="87"/>
      <c r="L425" s="87"/>
      <c r="M425" s="87"/>
      <c r="N425" s="87"/>
      <c r="O425" s="87"/>
      <c r="P425" s="221" t="s">
        <v>190</v>
      </c>
      <c r="Q425" s="76"/>
      <c r="R425" s="77"/>
      <c r="S425" s="50"/>
    </row>
    <row r="426" spans="1:19" s="236" customFormat="1" ht="38.25" customHeight="1" x14ac:dyDescent="0.25">
      <c r="A426" s="230"/>
      <c r="B426" s="237"/>
      <c r="C426" s="131" t="s">
        <v>47</v>
      </c>
      <c r="D426" s="99" t="s">
        <v>195</v>
      </c>
      <c r="E426" s="231">
        <v>1490.38</v>
      </c>
      <c r="F426" s="94">
        <v>5.6</v>
      </c>
      <c r="G426" s="94">
        <f>933.03*5.6</f>
        <v>5224.9679999999998</v>
      </c>
      <c r="H426" s="94">
        <f>933.03*82</f>
        <v>76508.459999999992</v>
      </c>
      <c r="I426" s="232">
        <f>E426*5.6</f>
        <v>8346.1280000000006</v>
      </c>
      <c r="J426" s="232">
        <f>E426*82</f>
        <v>122211.16</v>
      </c>
      <c r="K426" s="232"/>
      <c r="L426" s="232"/>
      <c r="M426" s="232"/>
      <c r="N426" s="232"/>
      <c r="O426" s="232"/>
      <c r="P426" s="233">
        <v>0</v>
      </c>
      <c r="Q426" s="247"/>
      <c r="R426" s="248"/>
      <c r="S426" s="235"/>
    </row>
    <row r="427" spans="1:19" s="2" customFormat="1" ht="38.25" customHeight="1" x14ac:dyDescent="0.25">
      <c r="A427" s="18"/>
      <c r="B427" s="122"/>
      <c r="C427" s="132" t="s">
        <v>47</v>
      </c>
      <c r="D427" s="100" t="s">
        <v>196</v>
      </c>
      <c r="E427" s="89">
        <f>SUM(E425:E426)</f>
        <v>30707.434000000008</v>
      </c>
      <c r="F427" s="89"/>
      <c r="G427" s="87">
        <f>SUM(G425:G426)</f>
        <v>113893.21492</v>
      </c>
      <c r="H427" s="87">
        <f>SUM(H425:H426)</f>
        <v>1290923.26</v>
      </c>
      <c r="I427" s="87">
        <v>8346.1299999999992</v>
      </c>
      <c r="J427" s="87">
        <v>122211.16</v>
      </c>
      <c r="K427" s="87"/>
      <c r="L427" s="87"/>
      <c r="M427" s="87"/>
      <c r="N427" s="87"/>
      <c r="O427" s="87"/>
      <c r="P427" s="221" t="s">
        <v>190</v>
      </c>
      <c r="Q427" s="76"/>
      <c r="R427" s="77"/>
      <c r="S427" s="50"/>
    </row>
    <row r="428" spans="1:19" s="236" customFormat="1" ht="38.25" customHeight="1" x14ac:dyDescent="0.25">
      <c r="A428" s="230"/>
      <c r="B428" s="237"/>
      <c r="C428" s="131" t="s">
        <v>47</v>
      </c>
      <c r="D428" s="99" t="s">
        <v>201</v>
      </c>
      <c r="E428" s="231">
        <v>1353.9780000000001</v>
      </c>
      <c r="F428" s="94">
        <v>5.6</v>
      </c>
      <c r="G428" s="232">
        <f>1967.64*5.6</f>
        <v>11018.784</v>
      </c>
      <c r="H428" s="232">
        <f>1967.64*82</f>
        <v>161346.48000000001</v>
      </c>
      <c r="I428" s="232">
        <f>876.718*5.6</f>
        <v>4909.6207999999997</v>
      </c>
      <c r="J428" s="232">
        <f>876.718*82</f>
        <v>71890.876000000004</v>
      </c>
      <c r="K428" s="232"/>
      <c r="L428" s="232"/>
      <c r="M428" s="232"/>
      <c r="N428" s="232"/>
      <c r="O428" s="232"/>
      <c r="P428" s="233">
        <v>0</v>
      </c>
      <c r="Q428" s="247"/>
      <c r="R428" s="248"/>
      <c r="S428" s="235"/>
    </row>
    <row r="429" spans="1:19" s="2" customFormat="1" ht="38.25" customHeight="1" x14ac:dyDescent="0.25">
      <c r="A429" s="18"/>
      <c r="B429" s="122"/>
      <c r="C429" s="132" t="s">
        <v>47</v>
      </c>
      <c r="D429" s="100" t="s">
        <v>202</v>
      </c>
      <c r="E429" s="89">
        <f>SUM(E427:E428)</f>
        <v>32061.412000000008</v>
      </c>
      <c r="F429" s="89"/>
      <c r="G429" s="87">
        <f>SUM(G427:G428)</f>
        <v>124911.99892</v>
      </c>
      <c r="H429" s="87">
        <f>SUM(H427:H428)</f>
        <v>1452269.74</v>
      </c>
      <c r="I429" s="87">
        <v>4909.62</v>
      </c>
      <c r="J429" s="87">
        <v>71890.880000000005</v>
      </c>
      <c r="K429" s="87"/>
      <c r="L429" s="87"/>
      <c r="M429" s="87"/>
      <c r="N429" s="87"/>
      <c r="O429" s="87"/>
      <c r="P429" s="221" t="s">
        <v>190</v>
      </c>
      <c r="Q429" s="76"/>
      <c r="R429" s="77"/>
      <c r="S429" s="50"/>
    </row>
    <row r="430" spans="1:19" x14ac:dyDescent="0.25">
      <c r="A430" s="23"/>
      <c r="B430" s="23"/>
      <c r="C430" s="23"/>
      <c r="D430" s="36"/>
      <c r="E430" s="53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72"/>
      <c r="S430" s="55"/>
    </row>
    <row r="431" spans="1:19" ht="26.25" customHeight="1" x14ac:dyDescent="0.25">
      <c r="A431" s="16"/>
      <c r="B431" s="115" t="s">
        <v>40</v>
      </c>
      <c r="C431" s="136" t="s">
        <v>48</v>
      </c>
      <c r="D431" s="160">
        <v>2011</v>
      </c>
      <c r="E431" s="161">
        <v>1743.89</v>
      </c>
      <c r="F431" s="141">
        <v>3.18</v>
      </c>
      <c r="G431" s="142">
        <f>E431*F431</f>
        <v>5545.570200000001</v>
      </c>
      <c r="H431" s="142">
        <v>5231.67</v>
      </c>
      <c r="I431" s="92"/>
      <c r="J431" s="92"/>
      <c r="K431" s="84"/>
      <c r="L431" s="119"/>
      <c r="M431" s="119"/>
      <c r="N431" s="119"/>
      <c r="O431" s="119"/>
      <c r="P431" s="84">
        <v>0</v>
      </c>
      <c r="Q431" s="38"/>
      <c r="R431" s="75"/>
      <c r="S431" s="51"/>
    </row>
    <row r="432" spans="1:19" x14ac:dyDescent="0.25">
      <c r="A432" s="16"/>
      <c r="B432" s="119"/>
      <c r="C432" s="136" t="s">
        <v>48</v>
      </c>
      <c r="D432" s="160">
        <v>2012</v>
      </c>
      <c r="E432" s="161">
        <v>3006.1</v>
      </c>
      <c r="F432" s="141">
        <v>3.18</v>
      </c>
      <c r="G432" s="142">
        <f>E432*F432</f>
        <v>9559.398000000001</v>
      </c>
      <c r="H432" s="142">
        <v>27054.9</v>
      </c>
      <c r="I432" s="92"/>
      <c r="J432" s="92"/>
      <c r="K432" s="84"/>
      <c r="L432" s="119"/>
      <c r="M432" s="119"/>
      <c r="N432" s="119"/>
      <c r="O432" s="119"/>
      <c r="P432" s="84">
        <v>0</v>
      </c>
      <c r="Q432" s="38"/>
      <c r="R432" s="75"/>
      <c r="S432" s="51"/>
    </row>
    <row r="433" spans="1:23" ht="40.5" customHeight="1" x14ac:dyDescent="0.25">
      <c r="A433" s="18"/>
      <c r="B433" s="122"/>
      <c r="C433" s="132" t="s">
        <v>48</v>
      </c>
      <c r="D433" s="96" t="s">
        <v>25</v>
      </c>
      <c r="E433" s="89">
        <f>SUM(E431:E432)</f>
        <v>4749.99</v>
      </c>
      <c r="F433" s="89"/>
      <c r="G433" s="87">
        <f t="shared" ref="G433:H433" si="144">SUM(G431:G432)</f>
        <v>15104.968200000003</v>
      </c>
      <c r="H433" s="87">
        <f t="shared" si="144"/>
        <v>32286.57</v>
      </c>
      <c r="I433" s="87"/>
      <c r="J433" s="87"/>
      <c r="K433" s="87"/>
      <c r="L433" s="122"/>
      <c r="M433" s="122"/>
      <c r="N433" s="122"/>
      <c r="O433" s="122"/>
      <c r="P433" s="87">
        <v>0</v>
      </c>
      <c r="Q433" s="76"/>
      <c r="R433" s="77"/>
      <c r="S433" s="50"/>
    </row>
    <row r="434" spans="1:23" x14ac:dyDescent="0.25">
      <c r="A434" s="16"/>
      <c r="B434" s="119"/>
      <c r="C434" s="136" t="s">
        <v>48</v>
      </c>
      <c r="D434" s="160">
        <v>2013</v>
      </c>
      <c r="E434" s="161">
        <v>3371.7</v>
      </c>
      <c r="F434" s="141">
        <v>3.18</v>
      </c>
      <c r="G434" s="94">
        <f>E434*F434</f>
        <v>10722.005999999999</v>
      </c>
      <c r="H434" s="94">
        <v>50575.5</v>
      </c>
      <c r="I434" s="84"/>
      <c r="J434" s="84"/>
      <c r="K434" s="84"/>
      <c r="L434" s="119"/>
      <c r="M434" s="119"/>
      <c r="N434" s="119"/>
      <c r="O434" s="119"/>
      <c r="P434" s="84">
        <v>0</v>
      </c>
      <c r="Q434" s="38"/>
      <c r="R434" s="75"/>
      <c r="S434" s="51"/>
    </row>
    <row r="435" spans="1:23" ht="39" customHeight="1" x14ac:dyDescent="0.25">
      <c r="A435" s="18"/>
      <c r="B435" s="122"/>
      <c r="C435" s="132" t="s">
        <v>48</v>
      </c>
      <c r="D435" s="96" t="s">
        <v>38</v>
      </c>
      <c r="E435" s="89">
        <f>SUM(E433:E434)</f>
        <v>8121.69</v>
      </c>
      <c r="F435" s="89"/>
      <c r="G435" s="87">
        <f t="shared" ref="G435:H435" si="145">SUM(G433:G434)</f>
        <v>25826.974200000004</v>
      </c>
      <c r="H435" s="87">
        <f t="shared" si="145"/>
        <v>82862.070000000007</v>
      </c>
      <c r="I435" s="87"/>
      <c r="J435" s="87"/>
      <c r="K435" s="87"/>
      <c r="L435" s="122"/>
      <c r="M435" s="122"/>
      <c r="N435" s="122"/>
      <c r="O435" s="122"/>
      <c r="P435" s="87">
        <v>0</v>
      </c>
      <c r="Q435" s="76"/>
      <c r="R435" s="77"/>
      <c r="S435" s="50"/>
    </row>
    <row r="436" spans="1:23" x14ac:dyDescent="0.25">
      <c r="A436" s="16"/>
      <c r="B436" s="119"/>
      <c r="C436" s="136" t="s">
        <v>48</v>
      </c>
      <c r="D436" s="160">
        <v>2014</v>
      </c>
      <c r="E436" s="161">
        <v>3593.92</v>
      </c>
      <c r="F436" s="141">
        <v>3.18</v>
      </c>
      <c r="G436" s="94">
        <f>E436*F436</f>
        <v>11428.6656</v>
      </c>
      <c r="H436" s="94">
        <v>79066.240000000005</v>
      </c>
      <c r="I436" s="84"/>
      <c r="J436" s="84"/>
      <c r="K436" s="84"/>
      <c r="L436" s="119"/>
      <c r="M436" s="119"/>
      <c r="N436" s="119"/>
      <c r="O436" s="119"/>
      <c r="P436" s="84">
        <v>0</v>
      </c>
      <c r="Q436" s="38"/>
      <c r="R436" s="75"/>
      <c r="S436" s="51"/>
    </row>
    <row r="437" spans="1:23" ht="39" customHeight="1" x14ac:dyDescent="0.25">
      <c r="A437" s="18"/>
      <c r="B437" s="122"/>
      <c r="C437" s="132" t="s">
        <v>48</v>
      </c>
      <c r="D437" s="96" t="s">
        <v>24</v>
      </c>
      <c r="E437" s="89">
        <f>SUM(E435:E436)</f>
        <v>11715.61</v>
      </c>
      <c r="F437" s="89"/>
      <c r="G437" s="87">
        <f t="shared" ref="G437:H437" si="146">SUM(G435:G436)</f>
        <v>37255.639800000004</v>
      </c>
      <c r="H437" s="87">
        <f t="shared" si="146"/>
        <v>161928.31</v>
      </c>
      <c r="I437" s="87"/>
      <c r="J437" s="87"/>
      <c r="K437" s="87"/>
      <c r="L437" s="122"/>
      <c r="M437" s="122"/>
      <c r="N437" s="122"/>
      <c r="O437" s="122"/>
      <c r="P437" s="87">
        <v>0</v>
      </c>
      <c r="Q437" s="76"/>
      <c r="R437" s="77"/>
      <c r="S437" s="50"/>
    </row>
    <row r="438" spans="1:23" x14ac:dyDescent="0.25">
      <c r="A438" s="16"/>
      <c r="B438" s="119"/>
      <c r="C438" s="136" t="s">
        <v>48</v>
      </c>
      <c r="D438" s="160">
        <v>2015</v>
      </c>
      <c r="E438" s="161">
        <v>3972.66</v>
      </c>
      <c r="F438" s="141">
        <v>3.37</v>
      </c>
      <c r="G438" s="94">
        <f>E438*F438</f>
        <v>13387.8642</v>
      </c>
      <c r="H438" s="94">
        <v>111234.48</v>
      </c>
      <c r="I438" s="84"/>
      <c r="J438" s="84"/>
      <c r="K438" s="84"/>
      <c r="L438" s="119"/>
      <c r="M438" s="119"/>
      <c r="N438" s="119"/>
      <c r="O438" s="119"/>
      <c r="P438" s="84">
        <v>0</v>
      </c>
      <c r="Q438" s="38"/>
      <c r="R438" s="75"/>
      <c r="S438" s="51"/>
    </row>
    <row r="439" spans="1:23" ht="41.25" customHeight="1" x14ac:dyDescent="0.25">
      <c r="A439" s="18"/>
      <c r="B439" s="122"/>
      <c r="C439" s="132" t="s">
        <v>48</v>
      </c>
      <c r="D439" s="96" t="s">
        <v>26</v>
      </c>
      <c r="E439" s="89">
        <f>SUM(E437:E438)</f>
        <v>15688.27</v>
      </c>
      <c r="F439" s="89"/>
      <c r="G439" s="87">
        <f t="shared" ref="G439:H439" si="147">SUM(G437:G438)</f>
        <v>50643.504000000001</v>
      </c>
      <c r="H439" s="87">
        <f t="shared" si="147"/>
        <v>273162.78999999998</v>
      </c>
      <c r="I439" s="87"/>
      <c r="J439" s="87"/>
      <c r="K439" s="87"/>
      <c r="L439" s="122"/>
      <c r="M439" s="122"/>
      <c r="N439" s="122"/>
      <c r="O439" s="122"/>
      <c r="P439" s="87">
        <v>0</v>
      </c>
      <c r="Q439" s="76"/>
      <c r="R439" s="77"/>
      <c r="S439" s="50"/>
    </row>
    <row r="440" spans="1:23" x14ac:dyDescent="0.25">
      <c r="A440" s="16"/>
      <c r="B440" s="119"/>
      <c r="C440" s="136" t="s">
        <v>48</v>
      </c>
      <c r="D440" s="99" t="s">
        <v>29</v>
      </c>
      <c r="E440" s="137">
        <v>800</v>
      </c>
      <c r="F440" s="141">
        <v>3.37</v>
      </c>
      <c r="G440" s="94">
        <f>E440*F440</f>
        <v>2696</v>
      </c>
      <c r="H440" s="94">
        <v>28800</v>
      </c>
      <c r="I440" s="84"/>
      <c r="J440" s="84"/>
      <c r="K440" s="84"/>
      <c r="L440" s="119"/>
      <c r="M440" s="119"/>
      <c r="N440" s="119"/>
      <c r="O440" s="119"/>
      <c r="P440" s="84">
        <v>0</v>
      </c>
      <c r="Q440" s="38"/>
      <c r="R440" s="75"/>
      <c r="S440" s="51"/>
    </row>
    <row r="441" spans="1:23" ht="38.25" x14ac:dyDescent="0.25">
      <c r="A441" s="18"/>
      <c r="B441" s="122"/>
      <c r="C441" s="132" t="s">
        <v>48</v>
      </c>
      <c r="D441" s="100" t="s">
        <v>30</v>
      </c>
      <c r="E441" s="89">
        <f>SUM(E439:E440)</f>
        <v>16488.27</v>
      </c>
      <c r="F441" s="89"/>
      <c r="G441" s="87">
        <f t="shared" ref="G441:H441" si="148">SUM(G439:G440)</f>
        <v>53339.504000000001</v>
      </c>
      <c r="H441" s="87">
        <f t="shared" si="148"/>
        <v>301962.78999999998</v>
      </c>
      <c r="I441" s="87"/>
      <c r="J441" s="87"/>
      <c r="K441" s="87"/>
      <c r="L441" s="122"/>
      <c r="M441" s="122"/>
      <c r="N441" s="122"/>
      <c r="O441" s="122"/>
      <c r="P441" s="87">
        <v>0</v>
      </c>
      <c r="Q441" s="76"/>
      <c r="R441" s="77"/>
      <c r="S441" s="50"/>
      <c r="W441" s="2"/>
    </row>
    <row r="442" spans="1:23" x14ac:dyDescent="0.25">
      <c r="A442" s="16"/>
      <c r="B442" s="119"/>
      <c r="C442" s="136" t="s">
        <v>48</v>
      </c>
      <c r="D442" s="99" t="s">
        <v>31</v>
      </c>
      <c r="E442" s="137">
        <v>755.76</v>
      </c>
      <c r="F442" s="141">
        <v>3.37</v>
      </c>
      <c r="G442" s="94">
        <f>E442*F442</f>
        <v>2546.9112</v>
      </c>
      <c r="H442" s="94">
        <v>27207.360000000001</v>
      </c>
      <c r="I442" s="84"/>
      <c r="J442" s="84"/>
      <c r="K442" s="84"/>
      <c r="L442" s="119"/>
      <c r="M442" s="119"/>
      <c r="N442" s="119"/>
      <c r="O442" s="119"/>
      <c r="P442" s="84">
        <v>0</v>
      </c>
      <c r="Q442" s="38"/>
      <c r="R442" s="75"/>
      <c r="S442" s="51"/>
    </row>
    <row r="443" spans="1:23" ht="38.25" x14ac:dyDescent="0.25">
      <c r="A443" s="16"/>
      <c r="B443" s="119"/>
      <c r="C443" s="136" t="s">
        <v>54</v>
      </c>
      <c r="D443" s="99"/>
      <c r="E443" s="137">
        <v>27.38</v>
      </c>
      <c r="F443" s="84">
        <v>0</v>
      </c>
      <c r="G443" s="94">
        <v>0</v>
      </c>
      <c r="H443" s="94">
        <v>0</v>
      </c>
      <c r="I443" s="84"/>
      <c r="J443" s="84"/>
      <c r="K443" s="84"/>
      <c r="L443" s="119"/>
      <c r="M443" s="119"/>
      <c r="N443" s="119"/>
      <c r="O443" s="119"/>
      <c r="P443" s="84"/>
      <c r="Q443" s="38"/>
      <c r="R443" s="75"/>
      <c r="S443" s="51"/>
    </row>
    <row r="444" spans="1:23" ht="39" customHeight="1" x14ac:dyDescent="0.25">
      <c r="A444" s="18"/>
      <c r="B444" s="122"/>
      <c r="C444" s="132" t="s">
        <v>48</v>
      </c>
      <c r="D444" s="100" t="s">
        <v>32</v>
      </c>
      <c r="E444" s="89">
        <f>SUM(E441:E443)</f>
        <v>17271.41</v>
      </c>
      <c r="F444" s="89"/>
      <c r="G444" s="87">
        <f t="shared" ref="G444:H444" si="149">SUM(G441:G443)</f>
        <v>55886.415200000003</v>
      </c>
      <c r="H444" s="87">
        <f t="shared" si="149"/>
        <v>329170.14999999997</v>
      </c>
      <c r="I444" s="87"/>
      <c r="J444" s="87"/>
      <c r="K444" s="87"/>
      <c r="L444" s="122"/>
      <c r="M444" s="122"/>
      <c r="N444" s="122"/>
      <c r="O444" s="122"/>
      <c r="P444" s="87">
        <v>0</v>
      </c>
      <c r="Q444" s="76"/>
      <c r="R444" s="77"/>
      <c r="S444" s="50"/>
    </row>
    <row r="445" spans="1:23" x14ac:dyDescent="0.25">
      <c r="A445" s="16"/>
      <c r="B445" s="119"/>
      <c r="C445" s="136" t="s">
        <v>48</v>
      </c>
      <c r="D445" s="99" t="s">
        <v>33</v>
      </c>
      <c r="E445" s="137">
        <v>852.64</v>
      </c>
      <c r="F445" s="141">
        <v>3.37</v>
      </c>
      <c r="G445" s="94">
        <f>E445*F445</f>
        <v>2873.3968</v>
      </c>
      <c r="H445" s="94">
        <v>30695.040000000001</v>
      </c>
      <c r="I445" s="84"/>
      <c r="J445" s="84"/>
      <c r="K445" s="84"/>
      <c r="L445" s="119"/>
      <c r="M445" s="119"/>
      <c r="N445" s="119"/>
      <c r="O445" s="119"/>
      <c r="P445" s="84">
        <v>178807.2</v>
      </c>
      <c r="Q445" s="38"/>
      <c r="R445" s="75"/>
      <c r="S445" s="51"/>
    </row>
    <row r="446" spans="1:23" ht="38.25" x14ac:dyDescent="0.25">
      <c r="A446" s="18"/>
      <c r="B446" s="122"/>
      <c r="C446" s="132" t="s">
        <v>48</v>
      </c>
      <c r="D446" s="100" t="s">
        <v>35</v>
      </c>
      <c r="E446" s="89">
        <f>SUM(E444:E445)</f>
        <v>18124.05</v>
      </c>
      <c r="F446" s="89"/>
      <c r="G446" s="87">
        <f t="shared" ref="G446:H446" si="150">SUM(G444:G445)</f>
        <v>58759.812000000005</v>
      </c>
      <c r="H446" s="87">
        <f t="shared" si="150"/>
        <v>359865.18999999994</v>
      </c>
      <c r="I446" s="87"/>
      <c r="J446" s="87"/>
      <c r="K446" s="87"/>
      <c r="L446" s="122"/>
      <c r="M446" s="122"/>
      <c r="N446" s="122"/>
      <c r="O446" s="122"/>
      <c r="P446" s="87">
        <v>178807.2</v>
      </c>
      <c r="Q446" s="76"/>
      <c r="R446" s="77"/>
      <c r="S446" s="50"/>
    </row>
    <row r="447" spans="1:23" x14ac:dyDescent="0.25">
      <c r="A447" s="16"/>
      <c r="B447" s="119"/>
      <c r="C447" s="136" t="s">
        <v>48</v>
      </c>
      <c r="D447" s="99" t="s">
        <v>34</v>
      </c>
      <c r="E447" s="137">
        <v>865.5</v>
      </c>
      <c r="F447" s="141">
        <v>3.37</v>
      </c>
      <c r="G447" s="94">
        <f>E447*F447</f>
        <v>2916.7350000000001</v>
      </c>
      <c r="H447" s="94">
        <v>31158</v>
      </c>
      <c r="I447" s="84"/>
      <c r="J447" s="84"/>
      <c r="K447" s="84"/>
      <c r="L447" s="119"/>
      <c r="M447" s="119"/>
      <c r="N447" s="119"/>
      <c r="O447" s="119"/>
      <c r="P447" s="84">
        <v>0</v>
      </c>
      <c r="Q447" s="38"/>
      <c r="R447" s="75"/>
      <c r="S447" s="51"/>
    </row>
    <row r="448" spans="1:23" ht="38.25" x14ac:dyDescent="0.25">
      <c r="A448" s="18"/>
      <c r="B448" s="122"/>
      <c r="C448" s="132" t="s">
        <v>48</v>
      </c>
      <c r="D448" s="100" t="s">
        <v>36</v>
      </c>
      <c r="E448" s="89">
        <f>SUM(E446:E447)</f>
        <v>18989.55</v>
      </c>
      <c r="F448" s="89"/>
      <c r="G448" s="87">
        <f t="shared" ref="G448:H448" si="151">SUM(G446:G447)</f>
        <v>61676.547000000006</v>
      </c>
      <c r="H448" s="87">
        <f t="shared" si="151"/>
        <v>391023.18999999994</v>
      </c>
      <c r="I448" s="87"/>
      <c r="J448" s="87"/>
      <c r="K448" s="87"/>
      <c r="L448" s="122"/>
      <c r="M448" s="122"/>
      <c r="N448" s="122"/>
      <c r="O448" s="122"/>
      <c r="P448" s="87">
        <v>178807.2</v>
      </c>
      <c r="Q448" s="76"/>
      <c r="R448" s="77"/>
      <c r="S448" s="50"/>
    </row>
    <row r="449" spans="1:19" s="2" customFormat="1" x14ac:dyDescent="0.25">
      <c r="A449" s="20"/>
      <c r="B449" s="129"/>
      <c r="C449" s="131" t="s">
        <v>48</v>
      </c>
      <c r="D449" s="99" t="s">
        <v>57</v>
      </c>
      <c r="E449" s="93">
        <v>766.68</v>
      </c>
      <c r="F449" s="94">
        <v>3.37</v>
      </c>
      <c r="G449" s="94">
        <f>E449*F449</f>
        <v>2583.7116000000001</v>
      </c>
      <c r="H449" s="94">
        <v>30667.200000000001</v>
      </c>
      <c r="I449" s="94"/>
      <c r="J449" s="94"/>
      <c r="K449" s="94"/>
      <c r="L449" s="129"/>
      <c r="M449" s="129"/>
      <c r="N449" s="129"/>
      <c r="O449" s="129"/>
      <c r="P449" s="94">
        <v>0</v>
      </c>
      <c r="Q449" s="73"/>
      <c r="R449" s="74"/>
      <c r="S449" s="47"/>
    </row>
    <row r="450" spans="1:19" s="2" customFormat="1" ht="38.25" x14ac:dyDescent="0.25">
      <c r="A450" s="18"/>
      <c r="B450" s="122"/>
      <c r="C450" s="132" t="s">
        <v>48</v>
      </c>
      <c r="D450" s="100" t="s">
        <v>58</v>
      </c>
      <c r="E450" s="89">
        <f>SUM(E448:E449)</f>
        <v>19756.23</v>
      </c>
      <c r="F450" s="89"/>
      <c r="G450" s="87">
        <f t="shared" ref="G450:H450" si="152">SUM(G448:G449)</f>
        <v>64260.258600000008</v>
      </c>
      <c r="H450" s="87">
        <f t="shared" si="152"/>
        <v>421690.38999999996</v>
      </c>
      <c r="I450" s="87"/>
      <c r="J450" s="87"/>
      <c r="K450" s="87"/>
      <c r="L450" s="122"/>
      <c r="M450" s="122"/>
      <c r="N450" s="122"/>
      <c r="O450" s="122"/>
      <c r="P450" s="87">
        <v>178807.2</v>
      </c>
      <c r="Q450" s="76"/>
      <c r="R450" s="77"/>
      <c r="S450" s="50"/>
    </row>
    <row r="451" spans="1:19" s="2" customFormat="1" x14ac:dyDescent="0.25">
      <c r="A451" s="20"/>
      <c r="B451" s="129"/>
      <c r="C451" s="131" t="s">
        <v>48</v>
      </c>
      <c r="D451" s="99" t="s">
        <v>61</v>
      </c>
      <c r="E451" s="93">
        <v>927.08</v>
      </c>
      <c r="F451" s="94">
        <v>3.37</v>
      </c>
      <c r="G451" s="94">
        <f>E451*F451</f>
        <v>3124.2596000000003</v>
      </c>
      <c r="H451" s="94">
        <v>37083.199999999997</v>
      </c>
      <c r="I451" s="94"/>
      <c r="J451" s="94"/>
      <c r="K451" s="94"/>
      <c r="L451" s="129"/>
      <c r="M451" s="129"/>
      <c r="N451" s="129"/>
      <c r="O451" s="129"/>
      <c r="P451" s="94">
        <v>54089.37</v>
      </c>
      <c r="Q451" s="73"/>
      <c r="R451" s="74"/>
      <c r="S451" s="47"/>
    </row>
    <row r="452" spans="1:19" s="2" customFormat="1" ht="39.75" customHeight="1" x14ac:dyDescent="0.25">
      <c r="A452" s="18"/>
      <c r="B452" s="122"/>
      <c r="C452" s="132" t="s">
        <v>48</v>
      </c>
      <c r="D452" s="100" t="s">
        <v>63</v>
      </c>
      <c r="E452" s="89">
        <f>SUM(E450:E451)</f>
        <v>20683.310000000001</v>
      </c>
      <c r="F452" s="89"/>
      <c r="G452" s="87">
        <f t="shared" ref="G452:H452" si="153">SUM(G450:G451)</f>
        <v>67384.518200000006</v>
      </c>
      <c r="H452" s="87">
        <f t="shared" si="153"/>
        <v>458773.58999999997</v>
      </c>
      <c r="I452" s="87"/>
      <c r="J452" s="87"/>
      <c r="K452" s="87"/>
      <c r="L452" s="122"/>
      <c r="M452" s="122"/>
      <c r="N452" s="122"/>
      <c r="O452" s="122"/>
      <c r="P452" s="87">
        <f>SUM(P450:P451)</f>
        <v>232896.57</v>
      </c>
      <c r="Q452" s="76"/>
      <c r="R452" s="77"/>
      <c r="S452" s="50"/>
    </row>
    <row r="453" spans="1:19" s="2" customFormat="1" ht="16.5" customHeight="1" x14ac:dyDescent="0.25">
      <c r="A453" s="20"/>
      <c r="B453" s="129"/>
      <c r="C453" s="131" t="s">
        <v>48</v>
      </c>
      <c r="D453" s="99" t="s">
        <v>64</v>
      </c>
      <c r="E453" s="93">
        <v>956.84</v>
      </c>
      <c r="F453" s="93">
        <v>3.37</v>
      </c>
      <c r="G453" s="94">
        <f>E453*F453</f>
        <v>3224.5508000000004</v>
      </c>
      <c r="H453" s="94">
        <v>38273.599999999999</v>
      </c>
      <c r="I453" s="94"/>
      <c r="J453" s="94"/>
      <c r="K453" s="94"/>
      <c r="L453" s="129"/>
      <c r="M453" s="129"/>
      <c r="N453" s="129"/>
      <c r="O453" s="129"/>
      <c r="P453" s="94">
        <v>0</v>
      </c>
      <c r="Q453" s="73"/>
      <c r="R453" s="74"/>
      <c r="S453" s="47"/>
    </row>
    <row r="454" spans="1:19" s="2" customFormat="1" ht="39.75" customHeight="1" x14ac:dyDescent="0.25">
      <c r="A454" s="18"/>
      <c r="B454" s="122"/>
      <c r="C454" s="132" t="s">
        <v>48</v>
      </c>
      <c r="D454" s="100" t="s">
        <v>65</v>
      </c>
      <c r="E454" s="89">
        <f>SUM(E452:E453)</f>
        <v>21640.15</v>
      </c>
      <c r="F454" s="89"/>
      <c r="G454" s="87">
        <f t="shared" ref="G454:H454" si="154">SUM(G452:G453)</f>
        <v>70609.069000000003</v>
      </c>
      <c r="H454" s="87">
        <f t="shared" si="154"/>
        <v>497047.18999999994</v>
      </c>
      <c r="I454" s="87"/>
      <c r="J454" s="87"/>
      <c r="K454" s="87"/>
      <c r="L454" s="122"/>
      <c r="M454" s="122"/>
      <c r="N454" s="122"/>
      <c r="O454" s="122"/>
      <c r="P454" s="87">
        <v>232896.57</v>
      </c>
      <c r="Q454" s="76"/>
      <c r="R454" s="77"/>
      <c r="S454" s="50"/>
    </row>
    <row r="455" spans="1:19" s="2" customFormat="1" ht="19.5" customHeight="1" x14ac:dyDescent="0.25">
      <c r="A455" s="20"/>
      <c r="B455" s="129"/>
      <c r="C455" s="136" t="s">
        <v>48</v>
      </c>
      <c r="D455" s="99" t="s">
        <v>70</v>
      </c>
      <c r="E455" s="93">
        <v>764.16</v>
      </c>
      <c r="F455" s="94">
        <v>3.37</v>
      </c>
      <c r="G455" s="94">
        <v>2575.2192</v>
      </c>
      <c r="H455" s="94">
        <v>30566.399999999998</v>
      </c>
      <c r="I455" s="94"/>
      <c r="J455" s="94"/>
      <c r="K455" s="94"/>
      <c r="L455" s="129"/>
      <c r="M455" s="129"/>
      <c r="N455" s="129"/>
      <c r="O455" s="129"/>
      <c r="P455" s="94">
        <v>0</v>
      </c>
      <c r="Q455" s="73"/>
      <c r="R455" s="74"/>
      <c r="S455" s="47"/>
    </row>
    <row r="456" spans="1:19" s="2" customFormat="1" ht="39.75" customHeight="1" x14ac:dyDescent="0.25">
      <c r="A456" s="18"/>
      <c r="B456" s="122"/>
      <c r="C456" s="132" t="s">
        <v>48</v>
      </c>
      <c r="D456" s="100" t="s">
        <v>69</v>
      </c>
      <c r="E456" s="89">
        <f>SUM(E454:E455)</f>
        <v>22404.31</v>
      </c>
      <c r="F456" s="89"/>
      <c r="G456" s="87">
        <f t="shared" ref="G456:H456" si="155">SUM(G454:G455)</f>
        <v>73184.28820000001</v>
      </c>
      <c r="H456" s="87">
        <f t="shared" si="155"/>
        <v>527613.59</v>
      </c>
      <c r="I456" s="87"/>
      <c r="J456" s="87"/>
      <c r="K456" s="87"/>
      <c r="L456" s="122"/>
      <c r="M456" s="122"/>
      <c r="N456" s="122"/>
      <c r="O456" s="122"/>
      <c r="P456" s="87">
        <v>232896.57</v>
      </c>
      <c r="Q456" s="76"/>
      <c r="R456" s="77"/>
      <c r="S456" s="50"/>
    </row>
    <row r="457" spans="1:19" s="2" customFormat="1" ht="21.75" customHeight="1" x14ac:dyDescent="0.25">
      <c r="A457" s="20"/>
      <c r="B457" s="129"/>
      <c r="C457" s="131" t="s">
        <v>48</v>
      </c>
      <c r="D457" s="99" t="s">
        <v>71</v>
      </c>
      <c r="E457" s="93">
        <v>698.26</v>
      </c>
      <c r="F457" s="94">
        <v>3.45</v>
      </c>
      <c r="G457" s="94">
        <f>E457*F457</f>
        <v>2408.9970000000003</v>
      </c>
      <c r="H457" s="94">
        <f>E457*45</f>
        <v>31421.7</v>
      </c>
      <c r="I457" s="94"/>
      <c r="J457" s="94"/>
      <c r="K457" s="94"/>
      <c r="L457" s="129"/>
      <c r="M457" s="129"/>
      <c r="N457" s="129"/>
      <c r="O457" s="129"/>
      <c r="P457" s="94">
        <v>0</v>
      </c>
      <c r="Q457" s="73"/>
      <c r="R457" s="74"/>
      <c r="S457" s="47"/>
    </row>
    <row r="458" spans="1:19" s="2" customFormat="1" ht="39.75" customHeight="1" x14ac:dyDescent="0.25">
      <c r="A458" s="18"/>
      <c r="B458" s="122"/>
      <c r="C458" s="132" t="s">
        <v>48</v>
      </c>
      <c r="D458" s="100" t="s">
        <v>72</v>
      </c>
      <c r="E458" s="89">
        <f>SUM(E456:E457)</f>
        <v>23102.57</v>
      </c>
      <c r="F458" s="89"/>
      <c r="G458" s="87">
        <f t="shared" ref="G458:H458" si="156">SUM(G456:G457)</f>
        <v>75593.285200000013</v>
      </c>
      <c r="H458" s="87">
        <f t="shared" si="156"/>
        <v>559035.28999999992</v>
      </c>
      <c r="I458" s="87"/>
      <c r="J458" s="87"/>
      <c r="K458" s="87"/>
      <c r="L458" s="122"/>
      <c r="M458" s="122"/>
      <c r="N458" s="122"/>
      <c r="O458" s="122"/>
      <c r="P458" s="87">
        <v>232896.57</v>
      </c>
      <c r="Q458" s="76"/>
      <c r="R458" s="77"/>
      <c r="S458" s="50"/>
    </row>
    <row r="459" spans="1:19" s="2" customFormat="1" ht="24" customHeight="1" x14ac:dyDescent="0.25">
      <c r="A459" s="20"/>
      <c r="B459" s="129"/>
      <c r="C459" s="131" t="s">
        <v>48</v>
      </c>
      <c r="D459" s="99" t="s">
        <v>73</v>
      </c>
      <c r="E459" s="93">
        <v>1016</v>
      </c>
      <c r="F459" s="94">
        <v>3.45</v>
      </c>
      <c r="G459" s="94">
        <f>E459*F459</f>
        <v>3505.2000000000003</v>
      </c>
      <c r="H459" s="94">
        <f>E459*45</f>
        <v>45720</v>
      </c>
      <c r="I459" s="94"/>
      <c r="J459" s="94"/>
      <c r="K459" s="94"/>
      <c r="L459" s="129"/>
      <c r="M459" s="129"/>
      <c r="N459" s="129"/>
      <c r="O459" s="129"/>
      <c r="P459" s="94">
        <v>0</v>
      </c>
      <c r="Q459" s="73"/>
      <c r="R459" s="74"/>
      <c r="S459" s="47"/>
    </row>
    <row r="460" spans="1:19" s="2" customFormat="1" ht="39.75" customHeight="1" x14ac:dyDescent="0.25">
      <c r="A460" s="18"/>
      <c r="B460" s="122"/>
      <c r="C460" s="132" t="s">
        <v>48</v>
      </c>
      <c r="D460" s="100" t="s">
        <v>74</v>
      </c>
      <c r="E460" s="89">
        <f>SUM(E458:E459)</f>
        <v>24118.57</v>
      </c>
      <c r="F460" s="89"/>
      <c r="G460" s="87">
        <f t="shared" ref="G460:H460" si="157">SUM(G458:G459)</f>
        <v>79098.48520000001</v>
      </c>
      <c r="H460" s="87">
        <f t="shared" si="157"/>
        <v>604755.28999999992</v>
      </c>
      <c r="I460" s="87"/>
      <c r="J460" s="87"/>
      <c r="K460" s="87"/>
      <c r="L460" s="122"/>
      <c r="M460" s="122"/>
      <c r="N460" s="122"/>
      <c r="O460" s="122"/>
      <c r="P460" s="87">
        <v>232896.57</v>
      </c>
      <c r="Q460" s="76"/>
      <c r="R460" s="77"/>
      <c r="S460" s="50"/>
    </row>
    <row r="461" spans="1:19" s="2" customFormat="1" ht="19.5" customHeight="1" x14ac:dyDescent="0.25">
      <c r="A461" s="20"/>
      <c r="B461" s="129"/>
      <c r="C461" s="131" t="s">
        <v>48</v>
      </c>
      <c r="D461" s="99" t="s">
        <v>76</v>
      </c>
      <c r="E461" s="93">
        <v>885.86</v>
      </c>
      <c r="F461" s="94">
        <v>3.45</v>
      </c>
      <c r="G461" s="94">
        <f>E461*F461</f>
        <v>3056.2170000000001</v>
      </c>
      <c r="H461" s="94">
        <f>E461*45</f>
        <v>39863.699999999997</v>
      </c>
      <c r="I461" s="94"/>
      <c r="J461" s="94"/>
      <c r="K461" s="94"/>
      <c r="L461" s="129"/>
      <c r="M461" s="129"/>
      <c r="N461" s="129"/>
      <c r="O461" s="129"/>
      <c r="P461" s="94">
        <v>0</v>
      </c>
      <c r="Q461" s="73"/>
      <c r="R461" s="74"/>
      <c r="S461" s="47"/>
    </row>
    <row r="462" spans="1:19" s="2" customFormat="1" ht="39.75" customHeight="1" x14ac:dyDescent="0.25">
      <c r="A462" s="20"/>
      <c r="B462" s="129"/>
      <c r="C462" s="131" t="s">
        <v>54</v>
      </c>
      <c r="D462" s="104"/>
      <c r="E462" s="93">
        <v>8.5</v>
      </c>
      <c r="F462" s="94">
        <v>0</v>
      </c>
      <c r="G462" s="94">
        <v>0</v>
      </c>
      <c r="H462" s="94">
        <v>0</v>
      </c>
      <c r="I462" s="94"/>
      <c r="J462" s="94"/>
      <c r="K462" s="94"/>
      <c r="L462" s="129"/>
      <c r="M462" s="129"/>
      <c r="N462" s="129"/>
      <c r="O462" s="129"/>
      <c r="P462" s="94"/>
      <c r="Q462" s="73"/>
      <c r="R462" s="74"/>
      <c r="S462" s="47"/>
    </row>
    <row r="463" spans="1:19" s="2" customFormat="1" ht="39.75" customHeight="1" x14ac:dyDescent="0.25">
      <c r="A463" s="18"/>
      <c r="B463" s="122"/>
      <c r="C463" s="132" t="s">
        <v>48</v>
      </c>
      <c r="D463" s="100" t="s">
        <v>77</v>
      </c>
      <c r="E463" s="89">
        <f>SUM(E460:E462)</f>
        <v>25012.93</v>
      </c>
      <c r="F463" s="89"/>
      <c r="G463" s="87">
        <f t="shared" ref="G463:H463" si="158">SUM(G460:G462)</f>
        <v>82154.702200000014</v>
      </c>
      <c r="H463" s="87">
        <f t="shared" si="158"/>
        <v>644618.98999999987</v>
      </c>
      <c r="I463" s="87"/>
      <c r="J463" s="87"/>
      <c r="K463" s="87"/>
      <c r="L463" s="122"/>
      <c r="M463" s="122"/>
      <c r="N463" s="122"/>
      <c r="O463" s="122"/>
      <c r="P463" s="87">
        <v>232896.57</v>
      </c>
      <c r="Q463" s="76"/>
      <c r="R463" s="77"/>
      <c r="S463" s="50"/>
    </row>
    <row r="464" spans="1:19" s="2" customFormat="1" ht="22.5" customHeight="1" x14ac:dyDescent="0.25">
      <c r="A464" s="20"/>
      <c r="B464" s="129"/>
      <c r="C464" s="131" t="s">
        <v>48</v>
      </c>
      <c r="D464" s="99" t="s">
        <v>78</v>
      </c>
      <c r="E464" s="93">
        <v>301.55</v>
      </c>
      <c r="F464" s="94">
        <v>3.45</v>
      </c>
      <c r="G464" s="94">
        <f>E464*F464</f>
        <v>1040.3475000000001</v>
      </c>
      <c r="H464" s="94">
        <f>E464*45</f>
        <v>13569.75</v>
      </c>
      <c r="I464" s="94"/>
      <c r="J464" s="94"/>
      <c r="K464" s="94"/>
      <c r="L464" s="129"/>
      <c r="M464" s="129"/>
      <c r="N464" s="129"/>
      <c r="O464" s="129"/>
      <c r="P464" s="94">
        <v>165942.28</v>
      </c>
      <c r="Q464" s="73"/>
      <c r="R464" s="74"/>
      <c r="S464" s="47"/>
    </row>
    <row r="465" spans="1:19" s="2" customFormat="1" ht="39.75" customHeight="1" x14ac:dyDescent="0.25">
      <c r="A465" s="18"/>
      <c r="B465" s="122"/>
      <c r="C465" s="132" t="s">
        <v>48</v>
      </c>
      <c r="D465" s="100" t="s">
        <v>79</v>
      </c>
      <c r="E465" s="89">
        <f>SUM(E463:E464)</f>
        <v>25314.48</v>
      </c>
      <c r="F465" s="89"/>
      <c r="G465" s="87">
        <f t="shared" ref="G465:H465" si="159">SUM(G463:G464)</f>
        <v>83195.049700000018</v>
      </c>
      <c r="H465" s="87">
        <f t="shared" si="159"/>
        <v>658188.73999999987</v>
      </c>
      <c r="I465" s="87"/>
      <c r="J465" s="87"/>
      <c r="K465" s="87"/>
      <c r="L465" s="122"/>
      <c r="M465" s="122"/>
      <c r="N465" s="122"/>
      <c r="O465" s="122"/>
      <c r="P465" s="87">
        <f>P463+P464</f>
        <v>398838.85</v>
      </c>
      <c r="Q465" s="76"/>
      <c r="R465" s="77"/>
      <c r="S465" s="50"/>
    </row>
    <row r="466" spans="1:19" s="2" customFormat="1" ht="22.5" customHeight="1" x14ac:dyDescent="0.25">
      <c r="A466" s="20"/>
      <c r="B466" s="129"/>
      <c r="C466" s="131" t="s">
        <v>48</v>
      </c>
      <c r="D466" s="99" t="s">
        <v>82</v>
      </c>
      <c r="E466" s="93">
        <v>216.84</v>
      </c>
      <c r="F466" s="94">
        <v>3.45</v>
      </c>
      <c r="G466" s="94">
        <f>E466*F466</f>
        <v>748.09800000000007</v>
      </c>
      <c r="H466" s="94">
        <f>E466*57</f>
        <v>12359.880000000001</v>
      </c>
      <c r="I466" s="94"/>
      <c r="J466" s="94"/>
      <c r="K466" s="94"/>
      <c r="L466" s="129"/>
      <c r="M466" s="129"/>
      <c r="N466" s="129"/>
      <c r="O466" s="129"/>
      <c r="P466" s="94">
        <v>151956.35999999999</v>
      </c>
      <c r="Q466" s="73"/>
      <c r="R466" s="74"/>
      <c r="S466" s="47"/>
    </row>
    <row r="467" spans="1:19" s="2" customFormat="1" ht="39.75" customHeight="1" x14ac:dyDescent="0.25">
      <c r="A467" s="18"/>
      <c r="B467" s="122"/>
      <c r="C467" s="132" t="s">
        <v>48</v>
      </c>
      <c r="D467" s="100" t="s">
        <v>81</v>
      </c>
      <c r="E467" s="89">
        <f>SUM(E465:E466)</f>
        <v>25531.32</v>
      </c>
      <c r="F467" s="89"/>
      <c r="G467" s="87">
        <f t="shared" ref="G467:P467" si="160">SUM(G465:G466)</f>
        <v>83943.147700000016</v>
      </c>
      <c r="H467" s="87">
        <f t="shared" si="160"/>
        <v>670548.61999999988</v>
      </c>
      <c r="I467" s="87"/>
      <c r="J467" s="87"/>
      <c r="K467" s="87"/>
      <c r="L467" s="87"/>
      <c r="M467" s="87"/>
      <c r="N467" s="87"/>
      <c r="O467" s="87"/>
      <c r="P467" s="87">
        <f t="shared" si="160"/>
        <v>550795.21</v>
      </c>
      <c r="Q467" s="76"/>
      <c r="R467" s="77"/>
      <c r="S467" s="50"/>
    </row>
    <row r="468" spans="1:19" s="2" customFormat="1" ht="24.75" customHeight="1" x14ac:dyDescent="0.25">
      <c r="A468" s="20"/>
      <c r="B468" s="129"/>
      <c r="C468" s="131" t="s">
        <v>48</v>
      </c>
      <c r="D468" s="99" t="s">
        <v>84</v>
      </c>
      <c r="E468" s="93">
        <v>654.28</v>
      </c>
      <c r="F468" s="94">
        <v>3.45</v>
      </c>
      <c r="G468" s="94">
        <f>E468*F468</f>
        <v>2257.2660000000001</v>
      </c>
      <c r="H468" s="94">
        <f>E468*57</f>
        <v>37293.96</v>
      </c>
      <c r="I468" s="94"/>
      <c r="J468" s="94"/>
      <c r="K468" s="94"/>
      <c r="L468" s="94"/>
      <c r="M468" s="94"/>
      <c r="N468" s="94"/>
      <c r="O468" s="94"/>
      <c r="P468" s="94">
        <v>0</v>
      </c>
      <c r="Q468" s="73"/>
      <c r="R468" s="74"/>
      <c r="S468" s="47"/>
    </row>
    <row r="469" spans="1:19" s="2" customFormat="1" ht="39.75" customHeight="1" x14ac:dyDescent="0.25">
      <c r="A469" s="18"/>
      <c r="B469" s="122"/>
      <c r="C469" s="132" t="s">
        <v>48</v>
      </c>
      <c r="D469" s="100" t="s">
        <v>86</v>
      </c>
      <c r="E469" s="89">
        <f>SUM(E467:E468)</f>
        <v>26185.599999999999</v>
      </c>
      <c r="F469" s="89"/>
      <c r="G469" s="87">
        <f t="shared" ref="G469:P469" si="161">SUM(G467:G468)</f>
        <v>86200.413700000019</v>
      </c>
      <c r="H469" s="87">
        <f t="shared" si="161"/>
        <v>707842.57999999984</v>
      </c>
      <c r="I469" s="87"/>
      <c r="J469" s="87"/>
      <c r="K469" s="87"/>
      <c r="L469" s="87"/>
      <c r="M469" s="87"/>
      <c r="N469" s="87"/>
      <c r="O469" s="87"/>
      <c r="P469" s="87">
        <f t="shared" si="161"/>
        <v>550795.21</v>
      </c>
      <c r="Q469" s="76"/>
      <c r="R469" s="77"/>
      <c r="S469" s="50"/>
    </row>
    <row r="470" spans="1:19" s="2" customFormat="1" ht="24.75" customHeight="1" x14ac:dyDescent="0.25">
      <c r="A470" s="20"/>
      <c r="B470" s="129"/>
      <c r="C470" s="131" t="s">
        <v>48</v>
      </c>
      <c r="D470" s="99" t="s">
        <v>89</v>
      </c>
      <c r="E470" s="93">
        <v>1080.96</v>
      </c>
      <c r="F470" s="94">
        <v>3.45</v>
      </c>
      <c r="G470" s="94">
        <f>E470*F470</f>
        <v>3729.3120000000004</v>
      </c>
      <c r="H470" s="94">
        <f>E470*57</f>
        <v>61614.720000000001</v>
      </c>
      <c r="I470" s="94"/>
      <c r="J470" s="94"/>
      <c r="K470" s="94"/>
      <c r="L470" s="94"/>
      <c r="M470" s="94"/>
      <c r="N470" s="94"/>
      <c r="O470" s="94"/>
      <c r="P470" s="94">
        <v>0</v>
      </c>
      <c r="Q470" s="73"/>
      <c r="R470" s="74"/>
      <c r="S470" s="47"/>
    </row>
    <row r="471" spans="1:19" s="2" customFormat="1" ht="39.75" customHeight="1" x14ac:dyDescent="0.25">
      <c r="A471" s="18"/>
      <c r="B471" s="122"/>
      <c r="C471" s="132" t="s">
        <v>48</v>
      </c>
      <c r="D471" s="100" t="s">
        <v>90</v>
      </c>
      <c r="E471" s="89">
        <f>SUM(E469:E470)</f>
        <v>27266.559999999998</v>
      </c>
      <c r="F471" s="89"/>
      <c r="G471" s="87">
        <f t="shared" ref="G471:P471" si="162">SUM(G469:G470)</f>
        <v>89929.725700000025</v>
      </c>
      <c r="H471" s="87">
        <f t="shared" si="162"/>
        <v>769457.29999999981</v>
      </c>
      <c r="I471" s="87"/>
      <c r="J471" s="87"/>
      <c r="K471" s="87"/>
      <c r="L471" s="87"/>
      <c r="M471" s="87"/>
      <c r="N471" s="87"/>
      <c r="O471" s="87"/>
      <c r="P471" s="87">
        <f t="shared" si="162"/>
        <v>550795.21</v>
      </c>
      <c r="Q471" s="76"/>
      <c r="R471" s="77"/>
      <c r="S471" s="50"/>
    </row>
    <row r="472" spans="1:19" s="2" customFormat="1" ht="26.25" customHeight="1" x14ac:dyDescent="0.25">
      <c r="A472" s="20"/>
      <c r="B472" s="129"/>
      <c r="C472" s="131" t="s">
        <v>48</v>
      </c>
      <c r="D472" s="99" t="s">
        <v>93</v>
      </c>
      <c r="E472" s="93">
        <v>957.42</v>
      </c>
      <c r="F472" s="94">
        <v>3.45</v>
      </c>
      <c r="G472" s="94">
        <f>E472*F472</f>
        <v>3303.0990000000002</v>
      </c>
      <c r="H472" s="94">
        <f>E472*57</f>
        <v>54572.939999999995</v>
      </c>
      <c r="I472" s="94"/>
      <c r="J472" s="94"/>
      <c r="K472" s="94"/>
      <c r="L472" s="94"/>
      <c r="M472" s="94"/>
      <c r="N472" s="94"/>
      <c r="O472" s="94"/>
      <c r="P472" s="94">
        <v>0</v>
      </c>
      <c r="Q472" s="73"/>
      <c r="R472" s="74"/>
      <c r="S472" s="47"/>
    </row>
    <row r="473" spans="1:19" s="2" customFormat="1" ht="39.75" customHeight="1" x14ac:dyDescent="0.25">
      <c r="A473" s="18"/>
      <c r="B473" s="122"/>
      <c r="C473" s="132" t="s">
        <v>48</v>
      </c>
      <c r="D473" s="100" t="s">
        <v>94</v>
      </c>
      <c r="E473" s="89">
        <f>SUM(E471:E472)</f>
        <v>28223.979999999996</v>
      </c>
      <c r="F473" s="89"/>
      <c r="G473" s="87">
        <f t="shared" ref="G473:H473" si="163">SUM(G471:G472)</f>
        <v>93232.824700000026</v>
      </c>
      <c r="H473" s="87">
        <f t="shared" si="163"/>
        <v>824030.23999999976</v>
      </c>
      <c r="I473" s="87"/>
      <c r="J473" s="87"/>
      <c r="K473" s="87"/>
      <c r="L473" s="87"/>
      <c r="M473" s="87"/>
      <c r="N473" s="87"/>
      <c r="O473" s="87"/>
      <c r="P473" s="87">
        <v>550795.21</v>
      </c>
      <c r="Q473" s="76"/>
      <c r="R473" s="77"/>
      <c r="S473" s="50"/>
    </row>
    <row r="474" spans="1:19" s="2" customFormat="1" ht="91.5" customHeight="1" x14ac:dyDescent="0.25">
      <c r="A474" s="20"/>
      <c r="B474" s="129"/>
      <c r="C474" s="131" t="s">
        <v>48</v>
      </c>
      <c r="D474" s="99" t="s">
        <v>96</v>
      </c>
      <c r="E474" s="93">
        <v>796.04</v>
      </c>
      <c r="F474" s="94">
        <v>5.6</v>
      </c>
      <c r="G474" s="94">
        <f>E474*F474</f>
        <v>4457.8239999999996</v>
      </c>
      <c r="H474" s="94">
        <v>73017.56</v>
      </c>
      <c r="I474" s="94"/>
      <c r="J474" s="94"/>
      <c r="K474" s="94"/>
      <c r="L474" s="94"/>
      <c r="M474" s="94"/>
      <c r="N474" s="94"/>
      <c r="O474" s="94"/>
      <c r="P474" s="220" t="s">
        <v>116</v>
      </c>
      <c r="Q474" s="73"/>
      <c r="R474" s="74"/>
      <c r="S474" s="217" t="s">
        <v>101</v>
      </c>
    </row>
    <row r="475" spans="1:19" s="2" customFormat="1" ht="39.75" customHeight="1" x14ac:dyDescent="0.25">
      <c r="A475" s="18"/>
      <c r="B475" s="122"/>
      <c r="C475" s="132" t="s">
        <v>48</v>
      </c>
      <c r="D475" s="100" t="s">
        <v>97</v>
      </c>
      <c r="E475" s="89">
        <f>SUM(E473:E474)</f>
        <v>29020.019999999997</v>
      </c>
      <c r="F475" s="89"/>
      <c r="G475" s="87">
        <f>SUM(G473:G474)</f>
        <v>97690.64870000002</v>
      </c>
      <c r="H475" s="87">
        <f t="shared" ref="H475" si="164">SUM(H473:H474)</f>
        <v>897047.79999999981</v>
      </c>
      <c r="I475" s="87"/>
      <c r="J475" s="87"/>
      <c r="K475" s="87"/>
      <c r="L475" s="87"/>
      <c r="M475" s="87"/>
      <c r="N475" s="87"/>
      <c r="O475" s="87"/>
      <c r="P475" s="221" t="s">
        <v>117</v>
      </c>
      <c r="Q475" s="76"/>
      <c r="R475" s="77"/>
      <c r="S475" s="50"/>
    </row>
    <row r="476" spans="1:19" s="2" customFormat="1" ht="29.25" customHeight="1" x14ac:dyDescent="0.25">
      <c r="A476" s="20"/>
      <c r="B476" s="129"/>
      <c r="C476" s="131" t="s">
        <v>48</v>
      </c>
      <c r="D476" s="99" t="s">
        <v>119</v>
      </c>
      <c r="E476" s="93">
        <v>995.68</v>
      </c>
      <c r="F476" s="94">
        <v>5.6</v>
      </c>
      <c r="G476" s="94">
        <f>E476*F476</f>
        <v>5575.8079999999991</v>
      </c>
      <c r="H476" s="94">
        <f>E476*69</f>
        <v>68701.919999999998</v>
      </c>
      <c r="I476" s="94"/>
      <c r="J476" s="94"/>
      <c r="K476" s="94"/>
      <c r="L476" s="94"/>
      <c r="M476" s="94"/>
      <c r="N476" s="94"/>
      <c r="O476" s="94"/>
      <c r="P476" s="220" t="s">
        <v>125</v>
      </c>
      <c r="Q476" s="73"/>
      <c r="R476" s="74"/>
      <c r="S476" s="47"/>
    </row>
    <row r="477" spans="1:19" s="2" customFormat="1" ht="39.75" customHeight="1" x14ac:dyDescent="0.25">
      <c r="A477" s="18"/>
      <c r="B477" s="122"/>
      <c r="C477" s="132" t="s">
        <v>48</v>
      </c>
      <c r="D477" s="100" t="s">
        <v>120</v>
      </c>
      <c r="E477" s="89">
        <f>SUM(E475:E476)</f>
        <v>30015.699999999997</v>
      </c>
      <c r="F477" s="89"/>
      <c r="G477" s="87">
        <f t="shared" ref="G477:H477" si="165">SUM(G475:G476)</f>
        <v>103266.45670000002</v>
      </c>
      <c r="H477" s="87">
        <f t="shared" si="165"/>
        <v>965749.71999999986</v>
      </c>
      <c r="I477" s="87"/>
      <c r="J477" s="87"/>
      <c r="K477" s="87"/>
      <c r="L477" s="87"/>
      <c r="M477" s="87"/>
      <c r="N477" s="87"/>
      <c r="O477" s="87"/>
      <c r="P477" s="221" t="s">
        <v>137</v>
      </c>
      <c r="Q477" s="76"/>
      <c r="R477" s="77"/>
      <c r="S477" s="50"/>
    </row>
    <row r="478" spans="1:19" s="2" customFormat="1" ht="39.75" customHeight="1" x14ac:dyDescent="0.25">
      <c r="A478" s="20"/>
      <c r="B478" s="129"/>
      <c r="C478" s="131" t="s">
        <v>48</v>
      </c>
      <c r="D478" s="99" t="s">
        <v>139</v>
      </c>
      <c r="E478" s="93">
        <v>1034.68</v>
      </c>
      <c r="F478" s="94">
        <v>5.6</v>
      </c>
      <c r="G478" s="94">
        <f>SUM(E478*F478)</f>
        <v>5794.2079999999996</v>
      </c>
      <c r="H478" s="94">
        <f>SUM(E478*69)</f>
        <v>71392.92</v>
      </c>
      <c r="I478" s="94"/>
      <c r="J478" s="94"/>
      <c r="K478" s="94"/>
      <c r="L478" s="94"/>
      <c r="M478" s="94"/>
      <c r="N478" s="94"/>
      <c r="O478" s="94"/>
      <c r="P478" s="220">
        <v>0</v>
      </c>
      <c r="Q478" s="73"/>
      <c r="R478" s="74"/>
      <c r="S478" s="47"/>
    </row>
    <row r="479" spans="1:19" s="2" customFormat="1" ht="39.75" customHeight="1" x14ac:dyDescent="0.25">
      <c r="A479" s="18"/>
      <c r="B479" s="122"/>
      <c r="C479" s="132" t="s">
        <v>48</v>
      </c>
      <c r="D479" s="100" t="s">
        <v>140</v>
      </c>
      <c r="E479" s="89">
        <f>SUM(E477:E478)</f>
        <v>31050.379999999997</v>
      </c>
      <c r="F479" s="89"/>
      <c r="G479" s="87">
        <f t="shared" ref="G479:H479" si="166">SUM(G477:G478)</f>
        <v>109060.66470000002</v>
      </c>
      <c r="H479" s="87">
        <f t="shared" si="166"/>
        <v>1037142.6399999999</v>
      </c>
      <c r="I479" s="87"/>
      <c r="J479" s="87"/>
      <c r="K479" s="87"/>
      <c r="L479" s="87"/>
      <c r="M479" s="87"/>
      <c r="N479" s="87"/>
      <c r="O479" s="87"/>
      <c r="P479" s="221" t="s">
        <v>137</v>
      </c>
      <c r="Q479" s="76"/>
      <c r="R479" s="77"/>
      <c r="S479" s="50"/>
    </row>
    <row r="480" spans="1:19" s="2" customFormat="1" ht="39.75" customHeight="1" x14ac:dyDescent="0.25">
      <c r="A480" s="20"/>
      <c r="B480" s="129"/>
      <c r="C480" s="131" t="s">
        <v>48</v>
      </c>
      <c r="D480" s="99" t="s">
        <v>144</v>
      </c>
      <c r="E480" s="93">
        <v>955.58</v>
      </c>
      <c r="F480" s="94">
        <v>5.6</v>
      </c>
      <c r="G480" s="94">
        <f>SUM(E480*F480)</f>
        <v>5351.2479999999996</v>
      </c>
      <c r="H480" s="94">
        <f>SUM(E480*69)</f>
        <v>65935.02</v>
      </c>
      <c r="I480" s="180"/>
      <c r="K480" s="94"/>
      <c r="L480" s="94"/>
      <c r="M480" s="94"/>
      <c r="N480" s="94"/>
      <c r="O480" s="94"/>
      <c r="P480" s="220" t="s">
        <v>154</v>
      </c>
      <c r="Q480" s="73"/>
      <c r="R480" s="74"/>
      <c r="S480" s="47"/>
    </row>
    <row r="481" spans="1:19" s="2" customFormat="1" ht="39.75" customHeight="1" x14ac:dyDescent="0.25">
      <c r="A481" s="18"/>
      <c r="B481" s="122"/>
      <c r="C481" s="132" t="s">
        <v>48</v>
      </c>
      <c r="D481" s="100" t="s">
        <v>145</v>
      </c>
      <c r="E481" s="89">
        <f>SUM(E479:E480)</f>
        <v>32005.96</v>
      </c>
      <c r="F481" s="89"/>
      <c r="G481" s="87">
        <f>SUM(G479:G480)</f>
        <v>114411.91270000002</v>
      </c>
      <c r="H481" s="87">
        <f>SUM(H479:H480)</f>
        <v>1103077.6599999999</v>
      </c>
      <c r="I481" s="87"/>
      <c r="J481" s="87"/>
      <c r="K481" s="87"/>
      <c r="L481" s="87"/>
      <c r="M481" s="87"/>
      <c r="N481" s="87"/>
      <c r="O481" s="87"/>
      <c r="P481" s="221" t="s">
        <v>155</v>
      </c>
      <c r="Q481" s="76"/>
      <c r="R481" s="77"/>
      <c r="S481" s="50"/>
    </row>
    <row r="482" spans="1:19" s="2" customFormat="1" ht="39.75" customHeight="1" x14ac:dyDescent="0.25">
      <c r="A482" s="20"/>
      <c r="B482" s="129"/>
      <c r="C482" s="131" t="s">
        <v>48</v>
      </c>
      <c r="D482" s="99" t="s">
        <v>165</v>
      </c>
      <c r="E482" s="93">
        <v>804.18</v>
      </c>
      <c r="F482" s="94">
        <v>5.6</v>
      </c>
      <c r="G482" s="94">
        <f>E482*F482</f>
        <v>4503.4079999999994</v>
      </c>
      <c r="H482" s="94">
        <f>E482*82</f>
        <v>65942.759999999995</v>
      </c>
      <c r="I482" s="94"/>
      <c r="J482" s="94"/>
      <c r="K482" s="94"/>
      <c r="L482" s="94"/>
      <c r="M482" s="94"/>
      <c r="N482" s="94"/>
      <c r="O482" s="94"/>
      <c r="P482" s="220" t="s">
        <v>182</v>
      </c>
      <c r="Q482" s="73"/>
      <c r="R482" s="74"/>
      <c r="S482" s="47"/>
    </row>
    <row r="483" spans="1:19" s="2" customFormat="1" ht="39.75" customHeight="1" x14ac:dyDescent="0.25">
      <c r="A483" s="18"/>
      <c r="B483" s="122"/>
      <c r="C483" s="132" t="s">
        <v>48</v>
      </c>
      <c r="D483" s="100" t="s">
        <v>167</v>
      </c>
      <c r="E483" s="89">
        <f>SUM(E481:E482)</f>
        <v>32810.14</v>
      </c>
      <c r="F483" s="89"/>
      <c r="G483" s="87">
        <f t="shared" ref="G483:H483" si="167">SUM(G481:G482)</f>
        <v>118915.32070000001</v>
      </c>
      <c r="H483" s="87">
        <f t="shared" si="167"/>
        <v>1169020.42</v>
      </c>
      <c r="I483" s="87"/>
      <c r="J483" s="87"/>
      <c r="K483" s="87"/>
      <c r="L483" s="87"/>
      <c r="M483" s="87"/>
      <c r="N483" s="87"/>
      <c r="O483" s="87"/>
      <c r="P483" s="221" t="s">
        <v>183</v>
      </c>
      <c r="Q483" s="76"/>
      <c r="R483" s="77"/>
      <c r="S483" s="50"/>
    </row>
    <row r="484" spans="1:19" s="2" customFormat="1" ht="39.75" customHeight="1" x14ac:dyDescent="0.25">
      <c r="A484" s="20"/>
      <c r="B484" s="129"/>
      <c r="C484" s="131" t="s">
        <v>48</v>
      </c>
      <c r="D484" s="99" t="s">
        <v>166</v>
      </c>
      <c r="E484" s="93">
        <v>1097.8399999999999</v>
      </c>
      <c r="F484" s="94">
        <v>5.6</v>
      </c>
      <c r="G484" s="94">
        <f>391.66*5.6</f>
        <v>2193.2959999999998</v>
      </c>
      <c r="H484" s="94">
        <f>391.66*82</f>
        <v>32116.120000000003</v>
      </c>
      <c r="I484" s="94">
        <f>706.18*5.6</f>
        <v>3954.6079999999993</v>
      </c>
      <c r="J484" s="94">
        <f>706.18*82</f>
        <v>57906.759999999995</v>
      </c>
      <c r="K484" s="94"/>
      <c r="L484" s="94"/>
      <c r="M484" s="94"/>
      <c r="N484" s="94"/>
      <c r="O484" s="94"/>
      <c r="P484" s="220">
        <v>0</v>
      </c>
      <c r="Q484" s="73"/>
      <c r="R484" s="74"/>
      <c r="S484" s="47"/>
    </row>
    <row r="485" spans="1:19" s="2" customFormat="1" ht="39.75" customHeight="1" x14ac:dyDescent="0.25">
      <c r="A485" s="18"/>
      <c r="B485" s="122"/>
      <c r="C485" s="132" t="s">
        <v>48</v>
      </c>
      <c r="D485" s="100" t="s">
        <v>168</v>
      </c>
      <c r="E485" s="89">
        <f>SUM(E483:E484)</f>
        <v>33907.979999999996</v>
      </c>
      <c r="F485" s="89"/>
      <c r="G485" s="87">
        <f t="shared" ref="G485:J485" si="168">SUM(G483:G484)</f>
        <v>121108.61670000001</v>
      </c>
      <c r="H485" s="87">
        <f t="shared" si="168"/>
        <v>1201136.54</v>
      </c>
      <c r="I485" s="87">
        <f t="shared" si="168"/>
        <v>3954.6079999999993</v>
      </c>
      <c r="J485" s="87">
        <f t="shared" si="168"/>
        <v>57906.759999999995</v>
      </c>
      <c r="K485" s="87"/>
      <c r="L485" s="87"/>
      <c r="M485" s="87"/>
      <c r="N485" s="87"/>
      <c r="O485" s="87"/>
      <c r="P485" s="221" t="s">
        <v>183</v>
      </c>
      <c r="Q485" s="76"/>
      <c r="R485" s="77"/>
      <c r="S485" s="50"/>
    </row>
    <row r="486" spans="1:19" s="236" customFormat="1" ht="39.75" customHeight="1" x14ac:dyDescent="0.25">
      <c r="A486" s="230"/>
      <c r="B486" s="237"/>
      <c r="C486" s="131" t="s">
        <v>48</v>
      </c>
      <c r="D486" s="99" t="s">
        <v>195</v>
      </c>
      <c r="E486" s="231">
        <v>1067.06</v>
      </c>
      <c r="F486" s="94">
        <v>5.6</v>
      </c>
      <c r="G486" s="94">
        <f>706.18*5.6</f>
        <v>3954.6079999999993</v>
      </c>
      <c r="H486" s="94">
        <f>706.18*82</f>
        <v>57906.759999999995</v>
      </c>
      <c r="I486" s="232">
        <f>E486*5.6</f>
        <v>5975.5359999999991</v>
      </c>
      <c r="J486" s="232">
        <f>E486*82</f>
        <v>87498.92</v>
      </c>
      <c r="K486" s="232"/>
      <c r="L486" s="232"/>
      <c r="M486" s="232"/>
      <c r="N486" s="232"/>
      <c r="O486" s="232"/>
      <c r="P486" s="220">
        <v>0</v>
      </c>
      <c r="Q486" s="247"/>
      <c r="R486" s="248"/>
      <c r="S486" s="235"/>
    </row>
    <row r="487" spans="1:19" s="2" customFormat="1" ht="39.75" customHeight="1" x14ac:dyDescent="0.25">
      <c r="A487" s="18"/>
      <c r="B487" s="122"/>
      <c r="C487" s="132" t="s">
        <v>48</v>
      </c>
      <c r="D487" s="100" t="s">
        <v>196</v>
      </c>
      <c r="E487" s="89">
        <f>SUM(E485:E486)</f>
        <v>34975.039999999994</v>
      </c>
      <c r="F487" s="89"/>
      <c r="G487" s="87">
        <f>SUM(G485:G486)</f>
        <v>125063.22470000001</v>
      </c>
      <c r="H487" s="87">
        <f>SUM(H485:H486)</f>
        <v>1259043.3</v>
      </c>
      <c r="I487" s="87">
        <v>5975.54</v>
      </c>
      <c r="J487" s="87">
        <v>87498.92</v>
      </c>
      <c r="K487" s="87"/>
      <c r="L487" s="87"/>
      <c r="M487" s="87"/>
      <c r="N487" s="87"/>
      <c r="O487" s="87"/>
      <c r="P487" s="221" t="s">
        <v>183</v>
      </c>
      <c r="Q487" s="76"/>
      <c r="R487" s="77"/>
      <c r="S487" s="50"/>
    </row>
    <row r="488" spans="1:19" s="236" customFormat="1" ht="39.75" customHeight="1" x14ac:dyDescent="0.25">
      <c r="A488" s="230"/>
      <c r="B488" s="237"/>
      <c r="C488" s="131" t="s">
        <v>48</v>
      </c>
      <c r="D488" s="99" t="s">
        <v>201</v>
      </c>
      <c r="E488" s="231">
        <v>949.18</v>
      </c>
      <c r="F488" s="94">
        <v>5.6</v>
      </c>
      <c r="G488" s="232">
        <f>1393.22*5.6</f>
        <v>7802.0319999999992</v>
      </c>
      <c r="H488" s="232">
        <f>1393.22*82</f>
        <v>114244.04000000001</v>
      </c>
      <c r="I488" s="232">
        <f>623.02*5.6</f>
        <v>3488.9119999999998</v>
      </c>
      <c r="J488" s="232">
        <f>623.02*82</f>
        <v>51087.64</v>
      </c>
      <c r="K488" s="232"/>
      <c r="L488" s="232"/>
      <c r="M488" s="232"/>
      <c r="N488" s="232"/>
      <c r="O488" s="232"/>
      <c r="P488" s="233" t="s">
        <v>205</v>
      </c>
      <c r="Q488" s="247"/>
      <c r="R488" s="248"/>
      <c r="S488" s="235"/>
    </row>
    <row r="489" spans="1:19" s="2" customFormat="1" ht="39.75" customHeight="1" x14ac:dyDescent="0.25">
      <c r="A489" s="18"/>
      <c r="B489" s="122"/>
      <c r="C489" s="132" t="s">
        <v>48</v>
      </c>
      <c r="D489" s="100" t="s">
        <v>202</v>
      </c>
      <c r="E489" s="89">
        <f>SUM(E487:E488)</f>
        <v>35924.219999999994</v>
      </c>
      <c r="F489" s="89"/>
      <c r="G489" s="87">
        <f>SUM(G487:G488)</f>
        <v>132865.2567</v>
      </c>
      <c r="H489" s="87">
        <f>SUM(H487:H488)</f>
        <v>1373287.34</v>
      </c>
      <c r="I489" s="87">
        <v>3488.91</v>
      </c>
      <c r="J489" s="87">
        <v>51087.64</v>
      </c>
      <c r="K489" s="87"/>
      <c r="L489" s="87"/>
      <c r="M489" s="87"/>
      <c r="N489" s="87"/>
      <c r="O489" s="87"/>
      <c r="P489" s="221" t="s">
        <v>206</v>
      </c>
      <c r="Q489" s="76"/>
      <c r="R489" s="77"/>
      <c r="S489" s="50"/>
    </row>
    <row r="490" spans="1:19" x14ac:dyDescent="0.25">
      <c r="A490" s="23"/>
      <c r="B490" s="23"/>
      <c r="C490" s="23"/>
      <c r="D490" s="36"/>
      <c r="E490" s="53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72"/>
      <c r="S490" s="55"/>
    </row>
    <row r="491" spans="1:19" ht="27" customHeight="1" x14ac:dyDescent="0.25">
      <c r="A491" s="16"/>
      <c r="B491" s="115" t="s">
        <v>40</v>
      </c>
      <c r="C491" s="136" t="s">
        <v>49</v>
      </c>
      <c r="D491" s="160">
        <v>2011</v>
      </c>
      <c r="E491" s="161">
        <v>127.12</v>
      </c>
      <c r="F491" s="141">
        <v>3.18</v>
      </c>
      <c r="G491" s="94">
        <f>E491*F491</f>
        <v>404.24160000000006</v>
      </c>
      <c r="H491" s="94">
        <v>381.36</v>
      </c>
      <c r="I491" s="84"/>
      <c r="J491" s="84"/>
      <c r="K491" s="84"/>
      <c r="L491" s="119"/>
      <c r="M491" s="119"/>
      <c r="N491" s="119"/>
      <c r="O491" s="119"/>
      <c r="P491" s="84">
        <v>0</v>
      </c>
      <c r="Q491" s="38"/>
      <c r="R491" s="75"/>
      <c r="S491" s="51"/>
    </row>
    <row r="492" spans="1:19" ht="34.5" customHeight="1" x14ac:dyDescent="0.25">
      <c r="A492" s="16"/>
      <c r="B492" s="119"/>
      <c r="C492" s="136" t="s">
        <v>49</v>
      </c>
      <c r="D492" s="160">
        <v>2012</v>
      </c>
      <c r="E492" s="161">
        <v>492.1</v>
      </c>
      <c r="F492" s="141">
        <v>3.18</v>
      </c>
      <c r="G492" s="94">
        <f>E492*F492</f>
        <v>1564.8780000000002</v>
      </c>
      <c r="H492" s="94">
        <v>4428.8999999999996</v>
      </c>
      <c r="I492" s="84"/>
      <c r="J492" s="84"/>
      <c r="K492" s="84"/>
      <c r="L492" s="119"/>
      <c r="M492" s="119"/>
      <c r="N492" s="119"/>
      <c r="O492" s="119"/>
      <c r="P492" s="84">
        <v>0</v>
      </c>
      <c r="Q492" s="38"/>
      <c r="R492" s="75"/>
      <c r="S492" s="51"/>
    </row>
    <row r="493" spans="1:19" ht="39.75" customHeight="1" x14ac:dyDescent="0.25">
      <c r="A493" s="18"/>
      <c r="B493" s="122"/>
      <c r="C493" s="132" t="s">
        <v>49</v>
      </c>
      <c r="D493" s="96" t="s">
        <v>25</v>
      </c>
      <c r="E493" s="89">
        <f>SUM(E491:E492)</f>
        <v>619.22</v>
      </c>
      <c r="F493" s="89"/>
      <c r="G493" s="87">
        <f t="shared" ref="G493:H493" si="169">SUM(G491:G492)</f>
        <v>1969.1196000000002</v>
      </c>
      <c r="H493" s="87">
        <f t="shared" si="169"/>
        <v>4810.2599999999993</v>
      </c>
      <c r="I493" s="87"/>
      <c r="J493" s="87"/>
      <c r="K493" s="87"/>
      <c r="L493" s="122"/>
      <c r="M493" s="122"/>
      <c r="N493" s="122"/>
      <c r="O493" s="122"/>
      <c r="P493" s="87">
        <v>0</v>
      </c>
      <c r="Q493" s="76"/>
      <c r="R493" s="77"/>
      <c r="S493" s="50"/>
    </row>
    <row r="494" spans="1:19" ht="25.5" x14ac:dyDescent="0.25">
      <c r="A494" s="16"/>
      <c r="B494" s="119"/>
      <c r="C494" s="136" t="s">
        <v>49</v>
      </c>
      <c r="D494" s="160">
        <v>2013</v>
      </c>
      <c r="E494" s="161">
        <v>657.83600000000001</v>
      </c>
      <c r="F494" s="141">
        <v>3.18</v>
      </c>
      <c r="G494" s="94">
        <f>E494*F494</f>
        <v>2091.9184800000003</v>
      </c>
      <c r="H494" s="94">
        <v>9867.5400000000009</v>
      </c>
      <c r="I494" s="84"/>
      <c r="J494" s="84"/>
      <c r="K494" s="84"/>
      <c r="L494" s="119"/>
      <c r="M494" s="119"/>
      <c r="N494" s="119"/>
      <c r="O494" s="119"/>
      <c r="P494" s="94">
        <v>0</v>
      </c>
      <c r="Q494" s="38"/>
      <c r="R494" s="75"/>
      <c r="S494" s="51"/>
    </row>
    <row r="495" spans="1:19" ht="38.25" customHeight="1" x14ac:dyDescent="0.25">
      <c r="A495" s="18"/>
      <c r="B495" s="122"/>
      <c r="C495" s="132" t="s">
        <v>49</v>
      </c>
      <c r="D495" s="96" t="s">
        <v>38</v>
      </c>
      <c r="E495" s="89">
        <f>SUM(E493:E494)</f>
        <v>1277.056</v>
      </c>
      <c r="F495" s="89"/>
      <c r="G495" s="87">
        <f t="shared" ref="G495:H495" si="170">SUM(G493:G494)</f>
        <v>4061.0380800000003</v>
      </c>
      <c r="H495" s="87">
        <f t="shared" si="170"/>
        <v>14677.8</v>
      </c>
      <c r="I495" s="87"/>
      <c r="J495" s="87"/>
      <c r="K495" s="87"/>
      <c r="L495" s="122"/>
      <c r="M495" s="122"/>
      <c r="N495" s="122"/>
      <c r="O495" s="122"/>
      <c r="P495" s="87">
        <v>0</v>
      </c>
      <c r="Q495" s="76"/>
      <c r="R495" s="77"/>
      <c r="S495" s="50"/>
    </row>
    <row r="496" spans="1:19" ht="25.5" x14ac:dyDescent="0.25">
      <c r="A496" s="16"/>
      <c r="B496" s="119"/>
      <c r="C496" s="136" t="s">
        <v>49</v>
      </c>
      <c r="D496" s="160">
        <v>2014</v>
      </c>
      <c r="E496" s="161">
        <v>704.02</v>
      </c>
      <c r="F496" s="141">
        <v>3.18</v>
      </c>
      <c r="G496" s="94">
        <f>E496*F496</f>
        <v>2238.7836000000002</v>
      </c>
      <c r="H496" s="94">
        <v>15488.44</v>
      </c>
      <c r="I496" s="84"/>
      <c r="J496" s="84"/>
      <c r="K496" s="84"/>
      <c r="L496" s="119"/>
      <c r="M496" s="119"/>
      <c r="N496" s="119"/>
      <c r="O496" s="119"/>
      <c r="P496" s="94">
        <v>0</v>
      </c>
      <c r="Q496" s="38"/>
      <c r="R496" s="75"/>
      <c r="S496" s="51"/>
    </row>
    <row r="497" spans="1:19" ht="36" customHeight="1" x14ac:dyDescent="0.25">
      <c r="A497" s="18"/>
      <c r="B497" s="122"/>
      <c r="C497" s="132" t="s">
        <v>49</v>
      </c>
      <c r="D497" s="96" t="s">
        <v>24</v>
      </c>
      <c r="E497" s="89">
        <f>SUM(E495:E496)</f>
        <v>1981.076</v>
      </c>
      <c r="F497" s="89"/>
      <c r="G497" s="87">
        <f t="shared" ref="G497:H497" si="171">SUM(G495:G496)</f>
        <v>6299.8216800000009</v>
      </c>
      <c r="H497" s="87">
        <f t="shared" si="171"/>
        <v>30166.239999999998</v>
      </c>
      <c r="I497" s="87"/>
      <c r="J497" s="87"/>
      <c r="K497" s="87"/>
      <c r="L497" s="122"/>
      <c r="M497" s="122"/>
      <c r="N497" s="122"/>
      <c r="O497" s="122"/>
      <c r="P497" s="87">
        <v>0</v>
      </c>
      <c r="Q497" s="76"/>
      <c r="R497" s="77"/>
      <c r="S497" s="50"/>
    </row>
    <row r="498" spans="1:19" ht="25.5" x14ac:dyDescent="0.25">
      <c r="A498" s="16"/>
      <c r="B498" s="119"/>
      <c r="C498" s="136" t="s">
        <v>49</v>
      </c>
      <c r="D498" s="160">
        <v>2015</v>
      </c>
      <c r="E498" s="161">
        <v>773.8</v>
      </c>
      <c r="F498" s="141">
        <v>3.37</v>
      </c>
      <c r="G498" s="94">
        <f>E498*F498</f>
        <v>2607.7060000000001</v>
      </c>
      <c r="H498" s="94">
        <v>21666.400000000001</v>
      </c>
      <c r="I498" s="84"/>
      <c r="J498" s="84"/>
      <c r="K498" s="84"/>
      <c r="L498" s="119"/>
      <c r="M498" s="119"/>
      <c r="N498" s="119"/>
      <c r="O498" s="119"/>
      <c r="P498" s="94">
        <v>0</v>
      </c>
      <c r="Q498" s="38"/>
      <c r="R498" s="75"/>
      <c r="S498" s="51"/>
    </row>
    <row r="499" spans="1:19" ht="38.25" customHeight="1" x14ac:dyDescent="0.25">
      <c r="A499" s="18"/>
      <c r="B499" s="122"/>
      <c r="C499" s="132" t="s">
        <v>49</v>
      </c>
      <c r="D499" s="96" t="s">
        <v>26</v>
      </c>
      <c r="E499" s="89">
        <f>SUM(E497:E498)</f>
        <v>2754.8760000000002</v>
      </c>
      <c r="F499" s="89"/>
      <c r="G499" s="87">
        <f t="shared" ref="G499:H499" si="172">SUM(G497:G498)</f>
        <v>8907.5276800000011</v>
      </c>
      <c r="H499" s="87">
        <f t="shared" si="172"/>
        <v>51832.639999999999</v>
      </c>
      <c r="I499" s="87"/>
      <c r="J499" s="87"/>
      <c r="K499" s="87"/>
      <c r="L499" s="122"/>
      <c r="M499" s="122"/>
      <c r="N499" s="122"/>
      <c r="O499" s="122"/>
      <c r="P499" s="87">
        <v>0</v>
      </c>
      <c r="Q499" s="76"/>
      <c r="R499" s="77"/>
      <c r="S499" s="50"/>
    </row>
    <row r="500" spans="1:19" ht="25.5" x14ac:dyDescent="0.25">
      <c r="A500" s="16"/>
      <c r="B500" s="119"/>
      <c r="C500" s="136" t="s">
        <v>49</v>
      </c>
      <c r="D500" s="99" t="s">
        <v>29</v>
      </c>
      <c r="E500" s="137">
        <v>164.42</v>
      </c>
      <c r="F500" s="141">
        <v>3.37</v>
      </c>
      <c r="G500" s="94">
        <f>E500*F500</f>
        <v>554.09539999999993</v>
      </c>
      <c r="H500" s="94">
        <v>5919.12</v>
      </c>
      <c r="I500" s="84"/>
      <c r="J500" s="84"/>
      <c r="K500" s="84"/>
      <c r="L500" s="119"/>
      <c r="M500" s="119"/>
      <c r="N500" s="119"/>
      <c r="O500" s="119"/>
      <c r="P500" s="94">
        <v>0</v>
      </c>
      <c r="Q500" s="38"/>
      <c r="R500" s="75"/>
      <c r="S500" s="51"/>
    </row>
    <row r="501" spans="1:19" ht="38.25" x14ac:dyDescent="0.25">
      <c r="A501" s="18"/>
      <c r="B501" s="122"/>
      <c r="C501" s="132" t="s">
        <v>49</v>
      </c>
      <c r="D501" s="100" t="s">
        <v>30</v>
      </c>
      <c r="E501" s="89">
        <f>SUM(E499:E500)</f>
        <v>2919.2960000000003</v>
      </c>
      <c r="F501" s="89"/>
      <c r="G501" s="87">
        <f t="shared" ref="G501:H501" si="173">SUM(G499:G500)</f>
        <v>9461.6230800000012</v>
      </c>
      <c r="H501" s="87">
        <f t="shared" si="173"/>
        <v>57751.76</v>
      </c>
      <c r="I501" s="87"/>
      <c r="J501" s="87"/>
      <c r="K501" s="87"/>
      <c r="L501" s="122"/>
      <c r="M501" s="122"/>
      <c r="N501" s="122"/>
      <c r="O501" s="122"/>
      <c r="P501" s="87">
        <v>0</v>
      </c>
      <c r="Q501" s="76"/>
      <c r="R501" s="77"/>
      <c r="S501" s="50"/>
    </row>
    <row r="502" spans="1:19" ht="25.5" x14ac:dyDescent="0.25">
      <c r="A502" s="16"/>
      <c r="B502" s="119"/>
      <c r="C502" s="136" t="s">
        <v>49</v>
      </c>
      <c r="D502" s="99" t="s">
        <v>31</v>
      </c>
      <c r="E502" s="137">
        <v>214.72</v>
      </c>
      <c r="F502" s="141">
        <v>3.37</v>
      </c>
      <c r="G502" s="94">
        <f>E502*F502</f>
        <v>723.60640000000001</v>
      </c>
      <c r="H502" s="94">
        <v>7729.92</v>
      </c>
      <c r="I502" s="84"/>
      <c r="J502" s="84"/>
      <c r="K502" s="84"/>
      <c r="L502" s="119"/>
      <c r="M502" s="119"/>
      <c r="N502" s="119"/>
      <c r="O502" s="119"/>
      <c r="P502" s="94">
        <v>0</v>
      </c>
      <c r="Q502" s="38"/>
      <c r="R502" s="75"/>
      <c r="S502" s="51"/>
    </row>
    <row r="503" spans="1:19" ht="38.25" x14ac:dyDescent="0.25">
      <c r="A503" s="16"/>
      <c r="B503" s="119"/>
      <c r="C503" s="136" t="s">
        <v>68</v>
      </c>
      <c r="D503" s="99"/>
      <c r="E503" s="137">
        <v>10.36</v>
      </c>
      <c r="F503" s="84">
        <v>0</v>
      </c>
      <c r="G503" s="94">
        <v>0</v>
      </c>
      <c r="H503" s="94">
        <v>0</v>
      </c>
      <c r="I503" s="84"/>
      <c r="J503" s="84"/>
      <c r="K503" s="84"/>
      <c r="L503" s="119"/>
      <c r="M503" s="119"/>
      <c r="N503" s="119"/>
      <c r="O503" s="119"/>
      <c r="P503" s="94"/>
      <c r="Q503" s="38"/>
      <c r="R503" s="75"/>
      <c r="S503" s="51"/>
    </row>
    <row r="504" spans="1:19" ht="39" customHeight="1" x14ac:dyDescent="0.25">
      <c r="A504" s="18"/>
      <c r="B504" s="122"/>
      <c r="C504" s="132" t="s">
        <v>49</v>
      </c>
      <c r="D504" s="100" t="s">
        <v>32</v>
      </c>
      <c r="E504" s="89">
        <f>SUM(E501:E503)</f>
        <v>3144.3760000000002</v>
      </c>
      <c r="F504" s="89"/>
      <c r="G504" s="87">
        <f t="shared" ref="G504:H504" si="174">SUM(G501:G503)</f>
        <v>10185.229480000002</v>
      </c>
      <c r="H504" s="87">
        <f t="shared" si="174"/>
        <v>65481.68</v>
      </c>
      <c r="I504" s="87"/>
      <c r="J504" s="87"/>
      <c r="K504" s="87"/>
      <c r="L504" s="122"/>
      <c r="M504" s="122"/>
      <c r="N504" s="122"/>
      <c r="O504" s="122"/>
      <c r="P504" s="87">
        <v>0</v>
      </c>
      <c r="Q504" s="76"/>
      <c r="R504" s="77"/>
      <c r="S504" s="50"/>
    </row>
    <row r="505" spans="1:19" ht="25.5" x14ac:dyDescent="0.25">
      <c r="A505" s="16"/>
      <c r="B505" s="119"/>
      <c r="C505" s="136" t="s">
        <v>49</v>
      </c>
      <c r="D505" s="99" t="s">
        <v>33</v>
      </c>
      <c r="E505" s="137">
        <v>226.66</v>
      </c>
      <c r="F505" s="141">
        <v>3.37</v>
      </c>
      <c r="G505" s="94">
        <f>E505*F505</f>
        <v>763.8442</v>
      </c>
      <c r="H505" s="94">
        <v>8159.76</v>
      </c>
      <c r="I505" s="84"/>
      <c r="J505" s="84"/>
      <c r="K505" s="84"/>
      <c r="L505" s="119"/>
      <c r="M505" s="119"/>
      <c r="N505" s="119"/>
      <c r="O505" s="119"/>
      <c r="P505" s="94">
        <v>0</v>
      </c>
      <c r="Q505" s="38"/>
      <c r="R505" s="75"/>
      <c r="S505" s="51"/>
    </row>
    <row r="506" spans="1:19" ht="38.25" x14ac:dyDescent="0.25">
      <c r="A506" s="18"/>
      <c r="B506" s="122"/>
      <c r="C506" s="132" t="s">
        <v>49</v>
      </c>
      <c r="D506" s="100" t="s">
        <v>35</v>
      </c>
      <c r="E506" s="89">
        <f>SUM(E504:E505)</f>
        <v>3371.0360000000001</v>
      </c>
      <c r="F506" s="89"/>
      <c r="G506" s="87">
        <f t="shared" ref="G506:H506" si="175">SUM(G504:G505)</f>
        <v>10949.073680000001</v>
      </c>
      <c r="H506" s="87">
        <f t="shared" si="175"/>
        <v>73641.440000000002</v>
      </c>
      <c r="I506" s="87"/>
      <c r="J506" s="87"/>
      <c r="K506" s="87"/>
      <c r="L506" s="122"/>
      <c r="M506" s="122"/>
      <c r="N506" s="122"/>
      <c r="O506" s="122"/>
      <c r="P506" s="87">
        <v>0</v>
      </c>
      <c r="Q506" s="76"/>
      <c r="R506" s="77"/>
      <c r="S506" s="50"/>
    </row>
    <row r="507" spans="1:19" ht="25.5" x14ac:dyDescent="0.25">
      <c r="A507" s="16"/>
      <c r="B507" s="119"/>
      <c r="C507" s="136" t="s">
        <v>49</v>
      </c>
      <c r="D507" s="99" t="s">
        <v>34</v>
      </c>
      <c r="E507" s="137">
        <v>202.8</v>
      </c>
      <c r="F507" s="141">
        <v>3.37</v>
      </c>
      <c r="G507" s="94">
        <f>E507*F507</f>
        <v>683.43600000000004</v>
      </c>
      <c r="H507" s="94">
        <v>7300.8</v>
      </c>
      <c r="I507" s="84"/>
      <c r="J507" s="84"/>
      <c r="K507" s="84"/>
      <c r="L507" s="119"/>
      <c r="M507" s="119"/>
      <c r="N507" s="119"/>
      <c r="O507" s="119"/>
      <c r="P507" s="84">
        <v>15360</v>
      </c>
      <c r="Q507" s="38"/>
      <c r="R507" s="75"/>
      <c r="S507" s="51"/>
    </row>
    <row r="508" spans="1:19" ht="38.25" x14ac:dyDescent="0.25">
      <c r="A508" s="18"/>
      <c r="B508" s="122"/>
      <c r="C508" s="132" t="s">
        <v>49</v>
      </c>
      <c r="D508" s="100" t="s">
        <v>36</v>
      </c>
      <c r="E508" s="89">
        <f>SUM(E506:E507)</f>
        <v>3573.8360000000002</v>
      </c>
      <c r="F508" s="89"/>
      <c r="G508" s="87">
        <f t="shared" ref="G508:H508" si="176">SUM(G506:G507)</f>
        <v>11632.509680000001</v>
      </c>
      <c r="H508" s="87">
        <f t="shared" si="176"/>
        <v>80942.240000000005</v>
      </c>
      <c r="I508" s="87"/>
      <c r="J508" s="87"/>
      <c r="K508" s="87"/>
      <c r="L508" s="122"/>
      <c r="M508" s="122"/>
      <c r="N508" s="122"/>
      <c r="O508" s="122"/>
      <c r="P508" s="87">
        <v>15360</v>
      </c>
      <c r="Q508" s="76"/>
      <c r="R508" s="77"/>
      <c r="S508" s="50"/>
    </row>
    <row r="509" spans="1:19" s="2" customFormat="1" ht="25.5" x14ac:dyDescent="0.25">
      <c r="A509" s="20"/>
      <c r="B509" s="129"/>
      <c r="C509" s="136" t="s">
        <v>49</v>
      </c>
      <c r="D509" s="99" t="s">
        <v>57</v>
      </c>
      <c r="E509" s="93">
        <v>170.86</v>
      </c>
      <c r="F509" s="94">
        <v>3.37</v>
      </c>
      <c r="G509" s="94">
        <f>E509*F509</f>
        <v>575.79820000000007</v>
      </c>
      <c r="H509" s="94">
        <v>6834.4</v>
      </c>
      <c r="I509" s="94"/>
      <c r="J509" s="94"/>
      <c r="K509" s="94"/>
      <c r="L509" s="129"/>
      <c r="M509" s="129"/>
      <c r="N509" s="129"/>
      <c r="O509" s="129"/>
      <c r="P509" s="94">
        <v>0</v>
      </c>
      <c r="Q509" s="73"/>
      <c r="R509" s="74"/>
      <c r="S509" s="47"/>
    </row>
    <row r="510" spans="1:19" s="2" customFormat="1" ht="43.5" customHeight="1" x14ac:dyDescent="0.25">
      <c r="A510" s="18"/>
      <c r="B510" s="122"/>
      <c r="C510" s="132" t="s">
        <v>49</v>
      </c>
      <c r="D510" s="100" t="s">
        <v>58</v>
      </c>
      <c r="E510" s="89">
        <f>SUM(E508:E509)</f>
        <v>3744.6960000000004</v>
      </c>
      <c r="F510" s="89"/>
      <c r="G510" s="87">
        <f t="shared" ref="G510:H510" si="177">SUM(G508:G509)</f>
        <v>12208.30788</v>
      </c>
      <c r="H510" s="87">
        <f t="shared" si="177"/>
        <v>87776.639999999999</v>
      </c>
      <c r="I510" s="87"/>
      <c r="J510" s="87"/>
      <c r="K510" s="87"/>
      <c r="L510" s="122"/>
      <c r="M510" s="122"/>
      <c r="N510" s="122"/>
      <c r="O510" s="122"/>
      <c r="P510" s="87">
        <v>15360</v>
      </c>
      <c r="Q510" s="76"/>
      <c r="R510" s="77"/>
      <c r="S510" s="50"/>
    </row>
    <row r="511" spans="1:19" s="2" customFormat="1" ht="25.5" x14ac:dyDescent="0.25">
      <c r="A511" s="20"/>
      <c r="B511" s="129"/>
      <c r="C511" s="136" t="s">
        <v>49</v>
      </c>
      <c r="D511" s="99" t="s">
        <v>61</v>
      </c>
      <c r="E511" s="93">
        <v>219.16</v>
      </c>
      <c r="F511" s="94">
        <v>3.37</v>
      </c>
      <c r="G511" s="94">
        <f>E511*F511</f>
        <v>738.56920000000002</v>
      </c>
      <c r="H511" s="94">
        <v>8766.4</v>
      </c>
      <c r="I511" s="94"/>
      <c r="J511" s="94"/>
      <c r="K511" s="94"/>
      <c r="L511" s="129"/>
      <c r="M511" s="129"/>
      <c r="N511" s="129"/>
      <c r="O511" s="129"/>
      <c r="P511" s="94">
        <v>23370.71</v>
      </c>
      <c r="Q511" s="73"/>
      <c r="R511" s="74"/>
      <c r="S511" s="47"/>
    </row>
    <row r="512" spans="1:19" s="2" customFormat="1" ht="39.75" customHeight="1" x14ac:dyDescent="0.25">
      <c r="A512" s="18"/>
      <c r="B512" s="122"/>
      <c r="C512" s="132" t="s">
        <v>49</v>
      </c>
      <c r="D512" s="100" t="s">
        <v>63</v>
      </c>
      <c r="E512" s="89">
        <f>SUM(E510:E511)</f>
        <v>3963.8560000000002</v>
      </c>
      <c r="F512" s="89"/>
      <c r="G512" s="87">
        <f t="shared" ref="G512:H512" si="178">SUM(G510:G511)</f>
        <v>12946.87708</v>
      </c>
      <c r="H512" s="87">
        <f t="shared" si="178"/>
        <v>96543.039999999994</v>
      </c>
      <c r="I512" s="87"/>
      <c r="J512" s="87"/>
      <c r="K512" s="87"/>
      <c r="L512" s="122"/>
      <c r="M512" s="122"/>
      <c r="N512" s="122"/>
      <c r="O512" s="122"/>
      <c r="P512" s="87">
        <f>SUM(P510:P511)</f>
        <v>38730.71</v>
      </c>
      <c r="Q512" s="76"/>
      <c r="R512" s="77"/>
      <c r="S512" s="50"/>
    </row>
    <row r="513" spans="1:19" s="2" customFormat="1" ht="26.25" customHeight="1" x14ac:dyDescent="0.25">
      <c r="A513" s="20"/>
      <c r="B513" s="129"/>
      <c r="C513" s="131" t="s">
        <v>49</v>
      </c>
      <c r="D513" s="99" t="s">
        <v>64</v>
      </c>
      <c r="E513" s="93">
        <v>265.82</v>
      </c>
      <c r="F513" s="94">
        <v>3.37</v>
      </c>
      <c r="G513" s="94">
        <f>E513*F513</f>
        <v>895.8134</v>
      </c>
      <c r="H513" s="94">
        <v>10632.8</v>
      </c>
      <c r="I513" s="94"/>
      <c r="J513" s="94"/>
      <c r="K513" s="94"/>
      <c r="L513" s="129"/>
      <c r="M513" s="129"/>
      <c r="N513" s="129"/>
      <c r="O513" s="129"/>
      <c r="P513" s="94">
        <v>0</v>
      </c>
      <c r="Q513" s="73"/>
      <c r="R513" s="74"/>
      <c r="S513" s="47"/>
    </row>
    <row r="514" spans="1:19" s="2" customFormat="1" ht="39" customHeight="1" x14ac:dyDescent="0.25">
      <c r="A514" s="20"/>
      <c r="B514" s="129"/>
      <c r="C514" s="131" t="s">
        <v>68</v>
      </c>
      <c r="D514" s="104"/>
      <c r="E514" s="93">
        <v>2.78</v>
      </c>
      <c r="F514" s="94">
        <v>0</v>
      </c>
      <c r="G514" s="94">
        <v>0</v>
      </c>
      <c r="H514" s="94">
        <v>0</v>
      </c>
      <c r="I514" s="94"/>
      <c r="J514" s="94"/>
      <c r="K514" s="94"/>
      <c r="L514" s="129"/>
      <c r="M514" s="129"/>
      <c r="N514" s="129"/>
      <c r="O514" s="129"/>
      <c r="P514" s="94"/>
      <c r="Q514" s="73"/>
      <c r="R514" s="74"/>
      <c r="S514" s="47"/>
    </row>
    <row r="515" spans="1:19" s="2" customFormat="1" ht="39.75" customHeight="1" x14ac:dyDescent="0.25">
      <c r="A515" s="18"/>
      <c r="B515" s="122"/>
      <c r="C515" s="132" t="s">
        <v>49</v>
      </c>
      <c r="D515" s="100" t="s">
        <v>65</v>
      </c>
      <c r="E515" s="89">
        <f>SUM(E512:E514)</f>
        <v>4232.4560000000001</v>
      </c>
      <c r="F515" s="89"/>
      <c r="G515" s="87">
        <f t="shared" ref="G515:H515" si="179">SUM(G512:G514)</f>
        <v>13842.690480000001</v>
      </c>
      <c r="H515" s="87">
        <f t="shared" si="179"/>
        <v>107175.84</v>
      </c>
      <c r="I515" s="87"/>
      <c r="J515" s="87"/>
      <c r="K515" s="87"/>
      <c r="L515" s="122"/>
      <c r="M515" s="122"/>
      <c r="N515" s="122"/>
      <c r="O515" s="122"/>
      <c r="P515" s="87">
        <v>38730.71</v>
      </c>
      <c r="Q515" s="76"/>
      <c r="R515" s="77"/>
      <c r="S515" s="50"/>
    </row>
    <row r="516" spans="1:19" s="2" customFormat="1" ht="27" customHeight="1" x14ac:dyDescent="0.25">
      <c r="A516" s="20"/>
      <c r="B516" s="129"/>
      <c r="C516" s="136" t="s">
        <v>49</v>
      </c>
      <c r="D516" s="99" t="s">
        <v>70</v>
      </c>
      <c r="E516" s="93">
        <v>128.94</v>
      </c>
      <c r="F516" s="94">
        <v>3.37</v>
      </c>
      <c r="G516" s="94">
        <v>434.52780000000001</v>
      </c>
      <c r="H516" s="94">
        <v>5157.6000000000004</v>
      </c>
      <c r="I516" s="94"/>
      <c r="J516" s="94"/>
      <c r="K516" s="94"/>
      <c r="L516" s="129"/>
      <c r="M516" s="129"/>
      <c r="N516" s="129"/>
      <c r="O516" s="129"/>
      <c r="P516" s="94">
        <v>0</v>
      </c>
      <c r="Q516" s="73"/>
      <c r="R516" s="74"/>
      <c r="S516" s="47"/>
    </row>
    <row r="517" spans="1:19" s="2" customFormat="1" ht="39.75" customHeight="1" x14ac:dyDescent="0.25">
      <c r="A517" s="18"/>
      <c r="B517" s="122"/>
      <c r="C517" s="132" t="s">
        <v>49</v>
      </c>
      <c r="D517" s="100" t="s">
        <v>69</v>
      </c>
      <c r="E517" s="89">
        <f>SUM(E515:E516)</f>
        <v>4361.3959999999997</v>
      </c>
      <c r="F517" s="89"/>
      <c r="G517" s="87">
        <f t="shared" ref="G517:H517" si="180">SUM(G515:G516)</f>
        <v>14277.218280000001</v>
      </c>
      <c r="H517" s="87">
        <f t="shared" si="180"/>
        <v>112333.44</v>
      </c>
      <c r="I517" s="87"/>
      <c r="J517" s="87"/>
      <c r="K517" s="87"/>
      <c r="L517" s="122"/>
      <c r="M517" s="122"/>
      <c r="N517" s="122"/>
      <c r="O517" s="122"/>
      <c r="P517" s="87">
        <v>38730.71</v>
      </c>
      <c r="Q517" s="76"/>
      <c r="R517" s="77"/>
      <c r="S517" s="50"/>
    </row>
    <row r="518" spans="1:19" s="2" customFormat="1" ht="30" customHeight="1" x14ac:dyDescent="0.25">
      <c r="A518" s="20"/>
      <c r="B518" s="129"/>
      <c r="C518" s="131" t="s">
        <v>49</v>
      </c>
      <c r="D518" s="99" t="s">
        <v>71</v>
      </c>
      <c r="E518" s="93">
        <v>172.72</v>
      </c>
      <c r="F518" s="94">
        <v>3.45</v>
      </c>
      <c r="G518" s="94">
        <v>595.88400000000001</v>
      </c>
      <c r="H518" s="94">
        <v>7772.4</v>
      </c>
      <c r="I518" s="94"/>
      <c r="J518" s="94"/>
      <c r="K518" s="94"/>
      <c r="L518" s="129"/>
      <c r="M518" s="129"/>
      <c r="N518" s="129"/>
      <c r="O518" s="129"/>
      <c r="P518" s="94">
        <v>0</v>
      </c>
      <c r="Q518" s="73"/>
      <c r="R518" s="74"/>
      <c r="S518" s="47"/>
    </row>
    <row r="519" spans="1:19" s="2" customFormat="1" ht="39.75" customHeight="1" x14ac:dyDescent="0.25">
      <c r="A519" s="18"/>
      <c r="B519" s="122"/>
      <c r="C519" s="132" t="s">
        <v>49</v>
      </c>
      <c r="D519" s="100" t="s">
        <v>72</v>
      </c>
      <c r="E519" s="89">
        <f>SUM(E517:E518)</f>
        <v>4534.116</v>
      </c>
      <c r="F519" s="89"/>
      <c r="G519" s="87">
        <f t="shared" ref="G519:H519" si="181">SUM(G517:G518)</f>
        <v>14873.102280000001</v>
      </c>
      <c r="H519" s="87">
        <f t="shared" si="181"/>
        <v>120105.84</v>
      </c>
      <c r="I519" s="87"/>
      <c r="J519" s="87"/>
      <c r="K519" s="87"/>
      <c r="L519" s="122"/>
      <c r="M519" s="122"/>
      <c r="N519" s="122"/>
      <c r="O519" s="122"/>
      <c r="P519" s="87">
        <v>38730.71</v>
      </c>
      <c r="Q519" s="76"/>
      <c r="R519" s="77"/>
      <c r="S519" s="50"/>
    </row>
    <row r="520" spans="1:19" s="2" customFormat="1" ht="27.75" customHeight="1" x14ac:dyDescent="0.25">
      <c r="A520" s="20"/>
      <c r="B520" s="129"/>
      <c r="C520" s="131" t="s">
        <v>49</v>
      </c>
      <c r="D520" s="99" t="s">
        <v>73</v>
      </c>
      <c r="E520" s="93">
        <v>258.83999999999997</v>
      </c>
      <c r="F520" s="94">
        <v>3.45</v>
      </c>
      <c r="G520" s="94">
        <f>E520*F520</f>
        <v>892.99799999999993</v>
      </c>
      <c r="H520" s="94">
        <f>E520*45</f>
        <v>11647.8</v>
      </c>
      <c r="I520" s="94"/>
      <c r="J520" s="94"/>
      <c r="K520" s="94"/>
      <c r="L520" s="129"/>
      <c r="M520" s="129"/>
      <c r="N520" s="129"/>
      <c r="O520" s="129"/>
      <c r="P520" s="94">
        <v>0</v>
      </c>
      <c r="Q520" s="73"/>
      <c r="R520" s="74"/>
      <c r="S520" s="47"/>
    </row>
    <row r="521" spans="1:19" s="2" customFormat="1" ht="39.75" customHeight="1" x14ac:dyDescent="0.25">
      <c r="A521" s="18"/>
      <c r="B521" s="122"/>
      <c r="C521" s="132" t="s">
        <v>49</v>
      </c>
      <c r="D521" s="100" t="s">
        <v>74</v>
      </c>
      <c r="E521" s="89">
        <f>SUM(E519:E520)</f>
        <v>4792.9560000000001</v>
      </c>
      <c r="F521" s="89"/>
      <c r="G521" s="87">
        <f t="shared" ref="G521:H521" si="182">SUM(G519:G520)</f>
        <v>15766.100280000001</v>
      </c>
      <c r="H521" s="87">
        <f t="shared" si="182"/>
        <v>131753.63999999998</v>
      </c>
      <c r="I521" s="87"/>
      <c r="J521" s="87"/>
      <c r="K521" s="87"/>
      <c r="L521" s="87"/>
      <c r="M521" s="122"/>
      <c r="N521" s="122"/>
      <c r="O521" s="122"/>
      <c r="P521" s="87">
        <v>38730.71</v>
      </c>
      <c r="Q521" s="76"/>
      <c r="R521" s="77"/>
      <c r="S521" s="50"/>
    </row>
    <row r="522" spans="1:19" s="2" customFormat="1" ht="30.75" customHeight="1" x14ac:dyDescent="0.25">
      <c r="A522" s="20"/>
      <c r="B522" s="129"/>
      <c r="C522" s="131" t="s">
        <v>49</v>
      </c>
      <c r="D522" s="99" t="s">
        <v>76</v>
      </c>
      <c r="E522" s="93">
        <v>240.86</v>
      </c>
      <c r="F522" s="94">
        <v>3.45</v>
      </c>
      <c r="G522" s="94">
        <f>E522*F522</f>
        <v>830.9670000000001</v>
      </c>
      <c r="H522" s="94">
        <f>E522*45</f>
        <v>10838.7</v>
      </c>
      <c r="I522" s="94"/>
      <c r="J522" s="94"/>
      <c r="K522" s="94"/>
      <c r="L522" s="94"/>
      <c r="M522" s="129"/>
      <c r="N522" s="129"/>
      <c r="O522" s="129"/>
      <c r="P522" s="94">
        <v>0</v>
      </c>
      <c r="Q522" s="73"/>
      <c r="R522" s="74"/>
      <c r="S522" s="47"/>
    </row>
    <row r="523" spans="1:19" s="2" customFormat="1" ht="39.75" customHeight="1" x14ac:dyDescent="0.25">
      <c r="A523" s="20"/>
      <c r="B523" s="129"/>
      <c r="C523" s="131" t="s">
        <v>68</v>
      </c>
      <c r="D523" s="104"/>
      <c r="E523" s="93">
        <v>9.4</v>
      </c>
      <c r="F523" s="94">
        <v>0</v>
      </c>
      <c r="G523" s="94">
        <v>0</v>
      </c>
      <c r="H523" s="94">
        <v>0</v>
      </c>
      <c r="I523" s="94"/>
      <c r="J523" s="94"/>
      <c r="K523" s="94"/>
      <c r="L523" s="94"/>
      <c r="M523" s="129"/>
      <c r="N523" s="129"/>
      <c r="O523" s="129"/>
      <c r="P523" s="94"/>
      <c r="Q523" s="73"/>
      <c r="R523" s="74"/>
      <c r="S523" s="47"/>
    </row>
    <row r="524" spans="1:19" s="2" customFormat="1" ht="39.75" customHeight="1" x14ac:dyDescent="0.25">
      <c r="A524" s="18"/>
      <c r="B524" s="122"/>
      <c r="C524" s="132" t="s">
        <v>49</v>
      </c>
      <c r="D524" s="100" t="s">
        <v>77</v>
      </c>
      <c r="E524" s="89">
        <f>SUM(E521:E523)</f>
        <v>5043.2159999999994</v>
      </c>
      <c r="F524" s="89"/>
      <c r="G524" s="87">
        <f>SUM(G521:G523)</f>
        <v>16597.067279999999</v>
      </c>
      <c r="H524" s="87">
        <f>SUM(H521:H523)</f>
        <v>142592.34</v>
      </c>
      <c r="I524" s="87"/>
      <c r="J524" s="87"/>
      <c r="K524" s="87"/>
      <c r="L524" s="87"/>
      <c r="M524" s="122"/>
      <c r="N524" s="122"/>
      <c r="O524" s="122"/>
      <c r="P524" s="87">
        <v>38730.71</v>
      </c>
      <c r="Q524" s="76"/>
      <c r="R524" s="77"/>
      <c r="S524" s="50"/>
    </row>
    <row r="525" spans="1:19" s="2" customFormat="1" ht="29.25" customHeight="1" x14ac:dyDescent="0.25">
      <c r="A525" s="20"/>
      <c r="B525" s="129"/>
      <c r="C525" s="131" t="s">
        <v>49</v>
      </c>
      <c r="D525" s="99" t="s">
        <v>78</v>
      </c>
      <c r="E525" s="93">
        <v>68.739999999999995</v>
      </c>
      <c r="F525" s="94">
        <v>3.45</v>
      </c>
      <c r="G525" s="94">
        <f>E525*F525</f>
        <v>237.15299999999999</v>
      </c>
      <c r="H525" s="94">
        <f>E525*45</f>
        <v>3093.2999999999997</v>
      </c>
      <c r="I525" s="94"/>
      <c r="J525" s="94"/>
      <c r="K525" s="94"/>
      <c r="L525" s="94"/>
      <c r="M525" s="129"/>
      <c r="N525" s="129"/>
      <c r="O525" s="129"/>
      <c r="P525" s="94">
        <v>18722.68</v>
      </c>
      <c r="Q525" s="73"/>
      <c r="R525" s="74"/>
      <c r="S525" s="47"/>
    </row>
    <row r="526" spans="1:19" s="2" customFormat="1" ht="39.75" customHeight="1" x14ac:dyDescent="0.25">
      <c r="A526" s="18"/>
      <c r="B526" s="122"/>
      <c r="C526" s="132" t="s">
        <v>49</v>
      </c>
      <c r="D526" s="100" t="s">
        <v>79</v>
      </c>
      <c r="E526" s="89">
        <f>SUM(E524:E525)</f>
        <v>5111.9559999999992</v>
      </c>
      <c r="F526" s="89"/>
      <c r="G526" s="87">
        <f t="shared" ref="G526:H526" si="183">SUM(G524:G525)</f>
        <v>16834.220279999998</v>
      </c>
      <c r="H526" s="87">
        <f t="shared" si="183"/>
        <v>145685.63999999998</v>
      </c>
      <c r="I526" s="87"/>
      <c r="J526" s="87"/>
      <c r="K526" s="87"/>
      <c r="L526" s="87"/>
      <c r="M526" s="122"/>
      <c r="N526" s="122"/>
      <c r="O526" s="122"/>
      <c r="P526" s="87">
        <f>P524+P525</f>
        <v>57453.39</v>
      </c>
      <c r="Q526" s="76"/>
      <c r="R526" s="77"/>
      <c r="S526" s="50"/>
    </row>
    <row r="527" spans="1:19" s="2" customFormat="1" ht="26.25" customHeight="1" x14ac:dyDescent="0.25">
      <c r="A527" s="20"/>
      <c r="B527" s="129"/>
      <c r="C527" s="131" t="s">
        <v>49</v>
      </c>
      <c r="D527" s="99" t="s">
        <v>82</v>
      </c>
      <c r="E527" s="93">
        <v>73.319999999999993</v>
      </c>
      <c r="F527" s="94">
        <v>3.45</v>
      </c>
      <c r="G527" s="94">
        <f>E527*F527</f>
        <v>252.95399999999998</v>
      </c>
      <c r="H527" s="94">
        <f>E527*57</f>
        <v>4179.24</v>
      </c>
      <c r="I527" s="94"/>
      <c r="J527" s="94"/>
      <c r="K527" s="94"/>
      <c r="L527" s="94"/>
      <c r="M527" s="129"/>
      <c r="N527" s="129"/>
      <c r="O527" s="129"/>
      <c r="P527" s="94">
        <v>65650.820000000007</v>
      </c>
      <c r="Q527" s="73"/>
      <c r="R527" s="74"/>
      <c r="S527" s="47"/>
    </row>
    <row r="528" spans="1:19" s="2" customFormat="1" ht="39.75" customHeight="1" x14ac:dyDescent="0.25">
      <c r="A528" s="18"/>
      <c r="B528" s="122"/>
      <c r="C528" s="132" t="s">
        <v>49</v>
      </c>
      <c r="D528" s="100" t="s">
        <v>81</v>
      </c>
      <c r="E528" s="89">
        <f>SUM(E526:E527)</f>
        <v>5185.2759999999989</v>
      </c>
      <c r="F528" s="89"/>
      <c r="G528" s="87">
        <f t="shared" ref="G528:P528" si="184">SUM(G526:G527)</f>
        <v>17087.174279999999</v>
      </c>
      <c r="H528" s="87">
        <f t="shared" si="184"/>
        <v>149864.87999999998</v>
      </c>
      <c r="I528" s="87"/>
      <c r="J528" s="87"/>
      <c r="K528" s="87"/>
      <c r="L528" s="87"/>
      <c r="M528" s="87"/>
      <c r="N528" s="87"/>
      <c r="O528" s="87"/>
      <c r="P528" s="87">
        <f t="shared" si="184"/>
        <v>123104.21</v>
      </c>
      <c r="Q528" s="76"/>
      <c r="R528" s="77"/>
      <c r="S528" s="50"/>
    </row>
    <row r="529" spans="1:19" s="2" customFormat="1" ht="25.5" customHeight="1" x14ac:dyDescent="0.25">
      <c r="A529" s="20"/>
      <c r="B529" s="129"/>
      <c r="C529" s="131" t="s">
        <v>49</v>
      </c>
      <c r="D529" s="99" t="s">
        <v>84</v>
      </c>
      <c r="E529" s="93">
        <v>163.78</v>
      </c>
      <c r="F529" s="94">
        <v>3.45</v>
      </c>
      <c r="G529" s="94">
        <f>E529*F529</f>
        <v>565.04100000000005</v>
      </c>
      <c r="H529" s="94">
        <f>E529*57</f>
        <v>9335.4600000000009</v>
      </c>
      <c r="I529" s="94"/>
      <c r="J529" s="94"/>
      <c r="K529" s="94"/>
      <c r="L529" s="94"/>
      <c r="M529" s="94"/>
      <c r="N529" s="94"/>
      <c r="O529" s="94"/>
      <c r="P529" s="94">
        <v>0</v>
      </c>
      <c r="Q529" s="73"/>
      <c r="R529" s="74"/>
      <c r="S529" s="47"/>
    </row>
    <row r="530" spans="1:19" s="2" customFormat="1" ht="39.75" customHeight="1" x14ac:dyDescent="0.25">
      <c r="A530" s="18"/>
      <c r="B530" s="122"/>
      <c r="C530" s="132" t="s">
        <v>49</v>
      </c>
      <c r="D530" s="100" t="s">
        <v>86</v>
      </c>
      <c r="E530" s="89">
        <f>SUM(E528:E529)</f>
        <v>5349.0559999999987</v>
      </c>
      <c r="F530" s="89"/>
      <c r="G530" s="87">
        <f t="shared" ref="G530:P530" si="185">SUM(G528:G529)</f>
        <v>17652.21528</v>
      </c>
      <c r="H530" s="87">
        <f t="shared" si="185"/>
        <v>159200.33999999997</v>
      </c>
      <c r="I530" s="87"/>
      <c r="J530" s="87"/>
      <c r="K530" s="87"/>
      <c r="L530" s="87"/>
      <c r="M530" s="87"/>
      <c r="N530" s="87"/>
      <c r="O530" s="87"/>
      <c r="P530" s="87">
        <f t="shared" si="185"/>
        <v>123104.21</v>
      </c>
      <c r="Q530" s="76"/>
      <c r="R530" s="77"/>
      <c r="S530" s="50"/>
    </row>
    <row r="531" spans="1:19" s="2" customFormat="1" ht="28.5" customHeight="1" x14ac:dyDescent="0.25">
      <c r="A531" s="20"/>
      <c r="B531" s="129"/>
      <c r="C531" s="131" t="s">
        <v>49</v>
      </c>
      <c r="D531" s="99" t="s">
        <v>89</v>
      </c>
      <c r="E531" s="93">
        <v>282.06</v>
      </c>
      <c r="F531" s="94">
        <v>3.45</v>
      </c>
      <c r="G531" s="94">
        <f>E531*F531</f>
        <v>973.10700000000008</v>
      </c>
      <c r="H531" s="94">
        <f>E531*57</f>
        <v>16077.42</v>
      </c>
      <c r="I531" s="94"/>
      <c r="J531" s="94"/>
      <c r="K531" s="94"/>
      <c r="L531" s="94"/>
      <c r="M531" s="94"/>
      <c r="N531" s="94"/>
      <c r="O531" s="94"/>
      <c r="P531" s="94">
        <v>0</v>
      </c>
      <c r="Q531" s="73"/>
      <c r="R531" s="74"/>
      <c r="S531" s="47"/>
    </row>
    <row r="532" spans="1:19" s="2" customFormat="1" ht="39.75" customHeight="1" x14ac:dyDescent="0.25">
      <c r="A532" s="20"/>
      <c r="B532" s="129"/>
      <c r="C532" s="131" t="s">
        <v>68</v>
      </c>
      <c r="D532" s="104"/>
      <c r="E532" s="93">
        <v>3.08</v>
      </c>
      <c r="F532" s="93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73"/>
      <c r="R532" s="74"/>
      <c r="S532" s="47"/>
    </row>
    <row r="533" spans="1:19" s="2" customFormat="1" ht="39.75" customHeight="1" x14ac:dyDescent="0.25">
      <c r="A533" s="18"/>
      <c r="B533" s="122"/>
      <c r="C533" s="132" t="s">
        <v>49</v>
      </c>
      <c r="D533" s="100" t="s">
        <v>90</v>
      </c>
      <c r="E533" s="89">
        <f>SUM(E530:E532)</f>
        <v>5634.195999999999</v>
      </c>
      <c r="F533" s="89"/>
      <c r="G533" s="87">
        <f t="shared" ref="G533:P533" si="186">SUM(G530:G532)</f>
        <v>18625.32228</v>
      </c>
      <c r="H533" s="87">
        <f t="shared" si="186"/>
        <v>175277.75999999998</v>
      </c>
      <c r="I533" s="87"/>
      <c r="J533" s="87"/>
      <c r="K533" s="87"/>
      <c r="L533" s="87"/>
      <c r="M533" s="87"/>
      <c r="N533" s="87"/>
      <c r="O533" s="87"/>
      <c r="P533" s="87">
        <f t="shared" si="186"/>
        <v>123104.21</v>
      </c>
      <c r="Q533" s="76"/>
      <c r="R533" s="77"/>
      <c r="S533" s="50"/>
    </row>
    <row r="534" spans="1:19" s="2" customFormat="1" ht="31.5" customHeight="1" x14ac:dyDescent="0.25">
      <c r="A534" s="20"/>
      <c r="B534" s="129"/>
      <c r="C534" s="131" t="s">
        <v>49</v>
      </c>
      <c r="D534" s="99" t="s">
        <v>93</v>
      </c>
      <c r="E534" s="93">
        <v>227.34</v>
      </c>
      <c r="F534" s="94">
        <v>3.45</v>
      </c>
      <c r="G534" s="94">
        <f>E534*F534</f>
        <v>784.32300000000009</v>
      </c>
      <c r="H534" s="94">
        <f>E534*57</f>
        <v>12958.380000000001</v>
      </c>
      <c r="I534" s="94"/>
      <c r="J534" s="94"/>
      <c r="K534" s="94"/>
      <c r="L534" s="94"/>
      <c r="M534" s="94"/>
      <c r="N534" s="94"/>
      <c r="O534" s="94"/>
      <c r="P534" s="94">
        <v>0</v>
      </c>
      <c r="Q534" s="73"/>
      <c r="R534" s="74"/>
      <c r="S534" s="47"/>
    </row>
    <row r="535" spans="1:19" s="2" customFormat="1" ht="39.75" customHeight="1" x14ac:dyDescent="0.25">
      <c r="A535" s="18"/>
      <c r="B535" s="122"/>
      <c r="C535" s="132" t="s">
        <v>49</v>
      </c>
      <c r="D535" s="100" t="s">
        <v>94</v>
      </c>
      <c r="E535" s="89">
        <f>SUM(E533:E534)</f>
        <v>5861.5359999999991</v>
      </c>
      <c r="F535" s="89"/>
      <c r="G535" s="87">
        <f t="shared" ref="G535:H535" si="187">SUM(G533:G534)</f>
        <v>19409.645280000001</v>
      </c>
      <c r="H535" s="87">
        <f t="shared" si="187"/>
        <v>188236.13999999998</v>
      </c>
      <c r="I535" s="87"/>
      <c r="J535" s="87"/>
      <c r="K535" s="87"/>
      <c r="L535" s="87"/>
      <c r="M535" s="87"/>
      <c r="N535" s="87"/>
      <c r="O535" s="87"/>
      <c r="P535" s="87">
        <v>123104.21</v>
      </c>
      <c r="Q535" s="76"/>
      <c r="R535" s="77"/>
      <c r="S535" s="50"/>
    </row>
    <row r="536" spans="1:19" s="2" customFormat="1" ht="92.25" customHeight="1" x14ac:dyDescent="0.25">
      <c r="A536" s="20"/>
      <c r="B536" s="129"/>
      <c r="C536" s="131" t="s">
        <v>49</v>
      </c>
      <c r="D536" s="99" t="s">
        <v>96</v>
      </c>
      <c r="E536" s="93">
        <v>198.82</v>
      </c>
      <c r="F536" s="94">
        <v>5.6</v>
      </c>
      <c r="G536" s="94">
        <f>E536*F536</f>
        <v>1113.3919999999998</v>
      </c>
      <c r="H536" s="94">
        <v>18239.46</v>
      </c>
      <c r="I536" s="94"/>
      <c r="J536" s="94"/>
      <c r="K536" s="94"/>
      <c r="L536" s="94"/>
      <c r="M536" s="94"/>
      <c r="N536" s="94"/>
      <c r="O536" s="94"/>
      <c r="P536" s="220" t="s">
        <v>126</v>
      </c>
      <c r="Q536" s="73"/>
      <c r="R536" s="74"/>
      <c r="S536" s="217" t="s">
        <v>100</v>
      </c>
    </row>
    <row r="537" spans="1:19" s="2" customFormat="1" ht="42.75" customHeight="1" x14ac:dyDescent="0.25">
      <c r="A537" s="18"/>
      <c r="B537" s="122"/>
      <c r="C537" s="132" t="s">
        <v>49</v>
      </c>
      <c r="D537" s="100" t="s">
        <v>97</v>
      </c>
      <c r="E537" s="89">
        <f>SUM(E535:E536)</f>
        <v>6060.3559999999989</v>
      </c>
      <c r="F537" s="89"/>
      <c r="G537" s="87">
        <f t="shared" ref="G537:H537" si="188">SUM(G535:G536)</f>
        <v>20523.03728</v>
      </c>
      <c r="H537" s="87">
        <f t="shared" si="188"/>
        <v>206475.59999999998</v>
      </c>
      <c r="I537" s="87"/>
      <c r="J537" s="87"/>
      <c r="K537" s="87"/>
      <c r="L537" s="87"/>
      <c r="M537" s="87"/>
      <c r="N537" s="87"/>
      <c r="O537" s="87"/>
      <c r="P537" s="221" t="s">
        <v>127</v>
      </c>
      <c r="Q537" s="76"/>
      <c r="R537" s="77"/>
      <c r="S537" s="50"/>
    </row>
    <row r="538" spans="1:19" s="2" customFormat="1" ht="33" customHeight="1" x14ac:dyDescent="0.25">
      <c r="A538" s="20"/>
      <c r="B538" s="129"/>
      <c r="C538" s="131" t="s">
        <v>49</v>
      </c>
      <c r="D538" s="99" t="s">
        <v>119</v>
      </c>
      <c r="E538" s="93">
        <v>242.62</v>
      </c>
      <c r="F538" s="94">
        <v>5.6</v>
      </c>
      <c r="G538" s="94">
        <f>E538*F538</f>
        <v>1358.672</v>
      </c>
      <c r="H538" s="94">
        <f>E538*69</f>
        <v>16740.78</v>
      </c>
      <c r="I538" s="94"/>
      <c r="J538" s="94"/>
      <c r="K538" s="94"/>
      <c r="L538" s="94"/>
      <c r="M538" s="94"/>
      <c r="N538" s="94"/>
      <c r="O538" s="94"/>
      <c r="P538" s="220" t="s">
        <v>128</v>
      </c>
      <c r="Q538" s="73"/>
      <c r="R538" s="74"/>
      <c r="S538" s="47"/>
    </row>
    <row r="539" spans="1:19" s="2" customFormat="1" ht="42.75" customHeight="1" x14ac:dyDescent="0.25">
      <c r="A539" s="18"/>
      <c r="B539" s="122"/>
      <c r="C539" s="132" t="s">
        <v>49</v>
      </c>
      <c r="D539" s="100" t="s">
        <v>120</v>
      </c>
      <c r="E539" s="89">
        <f>SUM(E537:E538)</f>
        <v>6302.9759999999987</v>
      </c>
      <c r="F539" s="89"/>
      <c r="G539" s="87">
        <f t="shared" ref="G539:H539" si="189">SUM(G537:G538)</f>
        <v>21881.709279999999</v>
      </c>
      <c r="H539" s="87">
        <f t="shared" si="189"/>
        <v>223216.37999999998</v>
      </c>
      <c r="I539" s="87"/>
      <c r="J539" s="87"/>
      <c r="K539" s="87"/>
      <c r="L539" s="87"/>
      <c r="M539" s="87"/>
      <c r="N539" s="87"/>
      <c r="O539" s="87"/>
      <c r="P539" s="221" t="s">
        <v>136</v>
      </c>
      <c r="Q539" s="76"/>
      <c r="R539" s="77"/>
      <c r="S539" s="50"/>
    </row>
    <row r="540" spans="1:19" s="2" customFormat="1" ht="31.5" customHeight="1" x14ac:dyDescent="0.25">
      <c r="A540" s="20"/>
      <c r="B540" s="129"/>
      <c r="C540" s="131" t="s">
        <v>49</v>
      </c>
      <c r="D540" s="99" t="s">
        <v>139</v>
      </c>
      <c r="E540" s="93">
        <v>288.52</v>
      </c>
      <c r="F540" s="94">
        <v>5.6</v>
      </c>
      <c r="G540" s="94">
        <f>SUM(E540*F540)</f>
        <v>1615.7119999999998</v>
      </c>
      <c r="H540" s="94">
        <f>SUM(E540*69)</f>
        <v>19907.879999999997</v>
      </c>
      <c r="I540" s="94"/>
      <c r="J540" s="94"/>
      <c r="K540" s="94"/>
      <c r="L540" s="94"/>
      <c r="M540" s="94"/>
      <c r="N540" s="94"/>
      <c r="O540" s="94"/>
      <c r="P540" s="220">
        <v>0</v>
      </c>
      <c r="Q540" s="73"/>
      <c r="R540" s="74"/>
      <c r="S540" s="47"/>
    </row>
    <row r="541" spans="1:19" s="2" customFormat="1" ht="42.75" customHeight="1" x14ac:dyDescent="0.25">
      <c r="A541" s="18"/>
      <c r="B541" s="122"/>
      <c r="C541" s="132" t="s">
        <v>49</v>
      </c>
      <c r="D541" s="100" t="s">
        <v>140</v>
      </c>
      <c r="E541" s="89">
        <f>SUM(E539:E540)</f>
        <v>6591.4959999999992</v>
      </c>
      <c r="F541" s="89"/>
      <c r="G541" s="87">
        <f t="shared" ref="G541:H541" si="190">SUM(G539:G540)</f>
        <v>23497.421279999999</v>
      </c>
      <c r="H541" s="87">
        <f t="shared" si="190"/>
        <v>243124.25999999998</v>
      </c>
      <c r="I541" s="87"/>
      <c r="J541" s="87"/>
      <c r="K541" s="87"/>
      <c r="L541" s="87"/>
      <c r="M541" s="87"/>
      <c r="N541" s="87"/>
      <c r="O541" s="87"/>
      <c r="P541" s="221" t="s">
        <v>136</v>
      </c>
      <c r="Q541" s="76"/>
      <c r="R541" s="77"/>
      <c r="S541" s="50"/>
    </row>
    <row r="542" spans="1:19" s="2" customFormat="1" ht="47.25" customHeight="1" x14ac:dyDescent="0.25">
      <c r="A542" s="20"/>
      <c r="B542" s="129"/>
      <c r="C542" s="131" t="s">
        <v>49</v>
      </c>
      <c r="D542" s="99" t="s">
        <v>144</v>
      </c>
      <c r="E542" s="93">
        <v>250</v>
      </c>
      <c r="F542" s="94">
        <v>5.6</v>
      </c>
      <c r="G542" s="94">
        <f>SUM(E542*F542)</f>
        <v>1400</v>
      </c>
      <c r="H542" s="94">
        <f>SUM(E542*69)</f>
        <v>17250</v>
      </c>
      <c r="I542" s="180"/>
      <c r="K542" s="94"/>
      <c r="L542" s="94"/>
      <c r="M542" s="94"/>
      <c r="N542" s="94"/>
      <c r="O542" s="94"/>
      <c r="P542" s="220" t="s">
        <v>156</v>
      </c>
      <c r="Q542" s="73"/>
      <c r="R542" s="74"/>
      <c r="S542" s="47"/>
    </row>
    <row r="543" spans="1:19" s="2" customFormat="1" ht="42.75" customHeight="1" x14ac:dyDescent="0.25">
      <c r="A543" s="18"/>
      <c r="B543" s="122"/>
      <c r="C543" s="132" t="s">
        <v>49</v>
      </c>
      <c r="D543" s="100" t="s">
        <v>145</v>
      </c>
      <c r="E543" s="89">
        <f>SUM(E541:E542)</f>
        <v>6841.4959999999992</v>
      </c>
      <c r="F543" s="89"/>
      <c r="G543" s="87">
        <f>SUM(G541:G542)</f>
        <v>24897.421279999999</v>
      </c>
      <c r="H543" s="87">
        <f>SUM(H541:H542)</f>
        <v>260374.25999999998</v>
      </c>
      <c r="I543" s="87"/>
      <c r="J543" s="87"/>
      <c r="K543" s="87"/>
      <c r="L543" s="87"/>
      <c r="M543" s="87"/>
      <c r="N543" s="87"/>
      <c r="O543" s="87"/>
      <c r="P543" s="221" t="s">
        <v>163</v>
      </c>
      <c r="Q543" s="76"/>
      <c r="R543" s="77"/>
      <c r="S543" s="50"/>
    </row>
    <row r="544" spans="1:19" s="2" customFormat="1" ht="42.75" customHeight="1" x14ac:dyDescent="0.25">
      <c r="A544" s="20"/>
      <c r="B544" s="129"/>
      <c r="C544" s="131" t="s">
        <v>49</v>
      </c>
      <c r="D544" s="99" t="s">
        <v>165</v>
      </c>
      <c r="E544" s="93">
        <v>215.08</v>
      </c>
      <c r="F544" s="94">
        <v>5.6</v>
      </c>
      <c r="G544" s="94">
        <f>E544*F544</f>
        <v>1204.4480000000001</v>
      </c>
      <c r="H544" s="94">
        <f>E544*82</f>
        <v>17636.560000000001</v>
      </c>
      <c r="I544" s="94"/>
      <c r="J544" s="94"/>
      <c r="K544" s="94"/>
      <c r="L544" s="94"/>
      <c r="M544" s="94"/>
      <c r="N544" s="94"/>
      <c r="O544" s="94"/>
      <c r="P544" s="220" t="s">
        <v>184</v>
      </c>
      <c r="Q544" s="73"/>
      <c r="R544" s="74"/>
      <c r="S544" s="47"/>
    </row>
    <row r="545" spans="1:21" s="2" customFormat="1" ht="42.75" customHeight="1" x14ac:dyDescent="0.25">
      <c r="A545" s="18"/>
      <c r="B545" s="122"/>
      <c r="C545" s="132" t="s">
        <v>49</v>
      </c>
      <c r="D545" s="100" t="s">
        <v>167</v>
      </c>
      <c r="E545" s="89">
        <f>SUM(E543:E544)</f>
        <v>7056.5759999999991</v>
      </c>
      <c r="F545" s="89"/>
      <c r="G545" s="87">
        <f t="shared" ref="G545:H545" si="191">SUM(G543:G544)</f>
        <v>26101.869279999999</v>
      </c>
      <c r="H545" s="87">
        <f t="shared" si="191"/>
        <v>278010.82</v>
      </c>
      <c r="I545" s="87"/>
      <c r="J545" s="87"/>
      <c r="K545" s="87"/>
      <c r="L545" s="87"/>
      <c r="M545" s="87"/>
      <c r="N545" s="87"/>
      <c r="O545" s="87"/>
      <c r="P545" s="221" t="s">
        <v>185</v>
      </c>
      <c r="Q545" s="76"/>
      <c r="R545" s="77"/>
      <c r="S545" s="50"/>
    </row>
    <row r="546" spans="1:21" s="2" customFormat="1" ht="42.75" customHeight="1" x14ac:dyDescent="0.25">
      <c r="A546" s="20"/>
      <c r="B546" s="129"/>
      <c r="C546" s="131" t="s">
        <v>49</v>
      </c>
      <c r="D546" s="99" t="s">
        <v>166</v>
      </c>
      <c r="E546" s="93">
        <v>264.98</v>
      </c>
      <c r="F546" s="94">
        <v>5.6</v>
      </c>
      <c r="G546" s="94">
        <f>88.02*5.6</f>
        <v>492.91199999999992</v>
      </c>
      <c r="H546" s="94">
        <f>88.02*82</f>
        <v>7217.6399999999994</v>
      </c>
      <c r="I546" s="94">
        <f>176.96*5.6</f>
        <v>990.976</v>
      </c>
      <c r="J546" s="94">
        <f>176.96*82</f>
        <v>14510.720000000001</v>
      </c>
      <c r="K546" s="94"/>
      <c r="L546" s="94"/>
      <c r="M546" s="94"/>
      <c r="N546" s="94"/>
      <c r="O546" s="94"/>
      <c r="P546" s="220">
        <v>0</v>
      </c>
      <c r="Q546" s="73"/>
      <c r="R546" s="74"/>
      <c r="S546" s="47"/>
    </row>
    <row r="547" spans="1:21" s="2" customFormat="1" ht="42.75" customHeight="1" x14ac:dyDescent="0.25">
      <c r="A547" s="18"/>
      <c r="B547" s="122"/>
      <c r="C547" s="132" t="s">
        <v>49</v>
      </c>
      <c r="D547" s="100" t="s">
        <v>168</v>
      </c>
      <c r="E547" s="89">
        <f>SUM(E545:E546)</f>
        <v>7321.5559999999987</v>
      </c>
      <c r="F547" s="89"/>
      <c r="G547" s="87">
        <f t="shared" ref="G547:J547" si="192">SUM(G545:G546)</f>
        <v>26594.781279999999</v>
      </c>
      <c r="H547" s="87">
        <f t="shared" si="192"/>
        <v>285228.46000000002</v>
      </c>
      <c r="I547" s="87">
        <f t="shared" si="192"/>
        <v>990.976</v>
      </c>
      <c r="J547" s="87">
        <f t="shared" si="192"/>
        <v>14510.720000000001</v>
      </c>
      <c r="K547" s="87"/>
      <c r="L547" s="87"/>
      <c r="M547" s="87"/>
      <c r="N547" s="87"/>
      <c r="O547" s="87"/>
      <c r="P547" s="221" t="s">
        <v>185</v>
      </c>
      <c r="Q547" s="76"/>
      <c r="R547" s="77"/>
      <c r="S547" s="50"/>
    </row>
    <row r="548" spans="1:21" s="236" customFormat="1" ht="42.75" customHeight="1" x14ac:dyDescent="0.25">
      <c r="A548" s="230"/>
      <c r="B548" s="237"/>
      <c r="C548" s="131" t="s">
        <v>49</v>
      </c>
      <c r="D548" s="99" t="s">
        <v>195</v>
      </c>
      <c r="E548" s="231">
        <v>282.38</v>
      </c>
      <c r="F548" s="94">
        <v>5.6</v>
      </c>
      <c r="G548" s="94">
        <f>176.96*5.6</f>
        <v>990.976</v>
      </c>
      <c r="H548" s="94">
        <f>176.96*82</f>
        <v>14510.720000000001</v>
      </c>
      <c r="I548" s="232">
        <f>E548*5.6</f>
        <v>1581.328</v>
      </c>
      <c r="J548" s="232">
        <f>E548*82</f>
        <v>23155.16</v>
      </c>
      <c r="K548" s="232"/>
      <c r="L548" s="232"/>
      <c r="M548" s="232"/>
      <c r="N548" s="232"/>
      <c r="O548" s="232"/>
      <c r="P548" s="233" t="s">
        <v>199</v>
      </c>
      <c r="Q548" s="247"/>
      <c r="R548" s="248"/>
      <c r="S548" s="235"/>
    </row>
    <row r="549" spans="1:21" s="2" customFormat="1" ht="42.75" customHeight="1" x14ac:dyDescent="0.25">
      <c r="A549" s="18"/>
      <c r="B549" s="122"/>
      <c r="C549" s="132" t="s">
        <v>49</v>
      </c>
      <c r="D549" s="100" t="s">
        <v>196</v>
      </c>
      <c r="E549" s="89">
        <f>SUM(E547:E548)</f>
        <v>7603.9359999999988</v>
      </c>
      <c r="F549" s="89"/>
      <c r="G549" s="87">
        <f>SUM(G547:G548)</f>
        <v>27585.757279999998</v>
      </c>
      <c r="H549" s="87">
        <f>SUM(H547:H548)</f>
        <v>299739.18000000005</v>
      </c>
      <c r="I549" s="87">
        <v>1581.33</v>
      </c>
      <c r="J549" s="87">
        <v>23155.16</v>
      </c>
      <c r="K549" s="87"/>
      <c r="L549" s="87"/>
      <c r="M549" s="87"/>
      <c r="N549" s="87"/>
      <c r="O549" s="87"/>
      <c r="P549" s="221" t="s">
        <v>200</v>
      </c>
      <c r="Q549" s="76"/>
      <c r="R549" s="77"/>
      <c r="S549" s="50"/>
    </row>
    <row r="550" spans="1:21" s="236" customFormat="1" ht="42.75" customHeight="1" x14ac:dyDescent="0.25">
      <c r="A550" s="230"/>
      <c r="B550" s="237"/>
      <c r="C550" s="131" t="s">
        <v>49</v>
      </c>
      <c r="D550" s="99" t="s">
        <v>201</v>
      </c>
      <c r="E550" s="231">
        <v>241.97</v>
      </c>
      <c r="F550" s="94">
        <v>5.6</v>
      </c>
      <c r="G550" s="232">
        <f>361.44*5.6</f>
        <v>2024.0639999999999</v>
      </c>
      <c r="H550" s="232">
        <f>361.44*82</f>
        <v>29638.079999999998</v>
      </c>
      <c r="I550" s="232">
        <f>162.91*5.6</f>
        <v>912.29599999999994</v>
      </c>
      <c r="J550" s="232">
        <f>162.91*82</f>
        <v>13358.619999999999</v>
      </c>
      <c r="K550" s="232"/>
      <c r="L550" s="232"/>
      <c r="M550" s="232"/>
      <c r="N550" s="232"/>
      <c r="O550" s="232"/>
      <c r="P550" s="220">
        <v>0</v>
      </c>
      <c r="Q550" s="247"/>
      <c r="R550" s="248"/>
      <c r="S550" s="235"/>
    </row>
    <row r="551" spans="1:21" s="2" customFormat="1" ht="42.75" customHeight="1" x14ac:dyDescent="0.25">
      <c r="A551" s="18"/>
      <c r="B551" s="122"/>
      <c r="C551" s="132" t="s">
        <v>49</v>
      </c>
      <c r="D551" s="100" t="s">
        <v>202</v>
      </c>
      <c r="E551" s="89">
        <f>SUM(E549:E550)</f>
        <v>7845.905999999999</v>
      </c>
      <c r="F551" s="89"/>
      <c r="G551" s="87">
        <f>SUM(G549:G550)</f>
        <v>29609.821279999996</v>
      </c>
      <c r="H551" s="87">
        <f>SUM(H549:H550)</f>
        <v>329377.26000000007</v>
      </c>
      <c r="I551" s="87">
        <v>912.3</v>
      </c>
      <c r="J551" s="87">
        <v>13358.62</v>
      </c>
      <c r="K551" s="87"/>
      <c r="L551" s="87"/>
      <c r="M551" s="87"/>
      <c r="N551" s="87"/>
      <c r="O551" s="87"/>
      <c r="P551" s="221" t="s">
        <v>200</v>
      </c>
      <c r="Q551" s="76"/>
      <c r="R551" s="77"/>
      <c r="S551" s="50"/>
    </row>
    <row r="552" spans="1:21" x14ac:dyDescent="0.25">
      <c r="A552" s="23"/>
      <c r="B552" s="23"/>
      <c r="C552" s="23"/>
      <c r="D552" s="36"/>
      <c r="E552" s="53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72"/>
      <c r="S552" s="55"/>
    </row>
    <row r="553" spans="1:21" ht="27" customHeight="1" x14ac:dyDescent="0.25">
      <c r="A553" s="16"/>
      <c r="B553" s="115" t="s">
        <v>40</v>
      </c>
      <c r="C553" s="136" t="s">
        <v>50</v>
      </c>
      <c r="D553" s="160">
        <v>2011</v>
      </c>
      <c r="E553" s="161">
        <v>79.16</v>
      </c>
      <c r="F553" s="141">
        <v>3.18</v>
      </c>
      <c r="G553" s="94">
        <f>E553*F553</f>
        <v>251.72880000000001</v>
      </c>
      <c r="H553" s="94">
        <v>237.48</v>
      </c>
      <c r="I553" s="84"/>
      <c r="J553" s="84"/>
      <c r="K553" s="84"/>
      <c r="L553" s="119"/>
      <c r="M553" s="119"/>
      <c r="N553" s="119"/>
      <c r="O553" s="119"/>
      <c r="P553" s="84">
        <v>0</v>
      </c>
      <c r="Q553" s="38"/>
      <c r="R553" s="75"/>
      <c r="S553" s="51"/>
    </row>
    <row r="554" spans="1:21" ht="30" customHeight="1" x14ac:dyDescent="0.25">
      <c r="A554" s="16"/>
      <c r="B554" s="119"/>
      <c r="C554" s="136" t="s">
        <v>50</v>
      </c>
      <c r="D554" s="160">
        <v>2012</v>
      </c>
      <c r="E554" s="161">
        <v>45.88</v>
      </c>
      <c r="F554" s="141">
        <v>3.18</v>
      </c>
      <c r="G554" s="94">
        <f>E554*F554</f>
        <v>145.89840000000001</v>
      </c>
      <c r="H554" s="94">
        <v>412.92</v>
      </c>
      <c r="I554" s="84"/>
      <c r="J554" s="84"/>
      <c r="K554" s="84"/>
      <c r="L554" s="119"/>
      <c r="M554" s="119"/>
      <c r="N554" s="119"/>
      <c r="O554" s="119"/>
      <c r="P554" s="84">
        <v>0</v>
      </c>
      <c r="Q554" s="38"/>
      <c r="R554" s="75"/>
      <c r="S554" s="51"/>
      <c r="U554" s="2"/>
    </row>
    <row r="555" spans="1:21" ht="38.25" customHeight="1" x14ac:dyDescent="0.25">
      <c r="A555" s="18"/>
      <c r="B555" s="122"/>
      <c r="C555" s="132" t="s">
        <v>50</v>
      </c>
      <c r="D555" s="96" t="s">
        <v>25</v>
      </c>
      <c r="E555" s="89">
        <f>SUM(E553:E554)</f>
        <v>125.03999999999999</v>
      </c>
      <c r="F555" s="89"/>
      <c r="G555" s="87">
        <f t="shared" ref="G555:H555" si="193">SUM(G553:G554)</f>
        <v>397.62720000000002</v>
      </c>
      <c r="H555" s="87">
        <f t="shared" si="193"/>
        <v>650.4</v>
      </c>
      <c r="I555" s="87"/>
      <c r="J555" s="87"/>
      <c r="K555" s="87"/>
      <c r="L555" s="122"/>
      <c r="M555" s="122"/>
      <c r="N555" s="122"/>
      <c r="O555" s="122"/>
      <c r="P555" s="87">
        <v>0</v>
      </c>
      <c r="Q555" s="76"/>
      <c r="R555" s="77"/>
      <c r="S555" s="50"/>
    </row>
    <row r="556" spans="1:21" ht="30" customHeight="1" x14ac:dyDescent="0.25">
      <c r="A556" s="16"/>
      <c r="B556" s="119"/>
      <c r="C556" s="136" t="s">
        <v>50</v>
      </c>
      <c r="D556" s="160">
        <v>2013</v>
      </c>
      <c r="E556" s="161">
        <v>63.84</v>
      </c>
      <c r="F556" s="141">
        <v>3.18</v>
      </c>
      <c r="G556" s="142">
        <f>E556*F556</f>
        <v>203.01120000000003</v>
      </c>
      <c r="H556" s="142">
        <v>957.6</v>
      </c>
      <c r="I556" s="92"/>
      <c r="J556" s="92"/>
      <c r="K556" s="84"/>
      <c r="L556" s="119"/>
      <c r="M556" s="119"/>
      <c r="N556" s="119"/>
      <c r="O556" s="119"/>
      <c r="P556" s="84">
        <v>0</v>
      </c>
      <c r="Q556" s="38"/>
      <c r="R556" s="75"/>
      <c r="S556" s="51"/>
    </row>
    <row r="557" spans="1:21" ht="39" customHeight="1" x14ac:dyDescent="0.25">
      <c r="A557" s="18"/>
      <c r="B557" s="122"/>
      <c r="C557" s="132" t="s">
        <v>50</v>
      </c>
      <c r="D557" s="96" t="s">
        <v>38</v>
      </c>
      <c r="E557" s="89">
        <f>SUM(E555:E556)</f>
        <v>188.88</v>
      </c>
      <c r="F557" s="89"/>
      <c r="G557" s="87">
        <f t="shared" ref="G557:H557" si="194">SUM(G555:G556)</f>
        <v>600.63840000000005</v>
      </c>
      <c r="H557" s="87">
        <f t="shared" si="194"/>
        <v>1608</v>
      </c>
      <c r="I557" s="87"/>
      <c r="J557" s="87"/>
      <c r="K557" s="87"/>
      <c r="L557" s="122"/>
      <c r="M557" s="122"/>
      <c r="N557" s="122"/>
      <c r="O557" s="122"/>
      <c r="P557" s="87">
        <v>0</v>
      </c>
      <c r="Q557" s="76"/>
      <c r="R557" s="77"/>
      <c r="S557" s="50"/>
    </row>
    <row r="558" spans="1:21" ht="30.75" customHeight="1" x14ac:dyDescent="0.25">
      <c r="A558" s="16"/>
      <c r="B558" s="119"/>
      <c r="C558" s="136" t="s">
        <v>50</v>
      </c>
      <c r="D558" s="160">
        <v>2014</v>
      </c>
      <c r="E558" s="161">
        <v>47.28</v>
      </c>
      <c r="F558" s="141">
        <v>3.18</v>
      </c>
      <c r="G558" s="94">
        <f>E558*F558</f>
        <v>150.35040000000001</v>
      </c>
      <c r="H558" s="94">
        <v>1040.1600000000001</v>
      </c>
      <c r="I558" s="84"/>
      <c r="J558" s="84"/>
      <c r="K558" s="84"/>
      <c r="L558" s="119"/>
      <c r="M558" s="119"/>
      <c r="N558" s="119"/>
      <c r="O558" s="119"/>
      <c r="P558" s="84">
        <v>0</v>
      </c>
      <c r="Q558" s="38"/>
      <c r="R558" s="75"/>
      <c r="S558" s="51"/>
    </row>
    <row r="559" spans="1:21" ht="37.5" customHeight="1" x14ac:dyDescent="0.25">
      <c r="A559" s="18"/>
      <c r="B559" s="122"/>
      <c r="C559" s="132" t="s">
        <v>50</v>
      </c>
      <c r="D559" s="96" t="s">
        <v>24</v>
      </c>
      <c r="E559" s="89">
        <f>SUM(E557:E558)</f>
        <v>236.16</v>
      </c>
      <c r="F559" s="89"/>
      <c r="G559" s="87">
        <f t="shared" ref="G559:H559" si="195">SUM(G557:G558)</f>
        <v>750.98880000000008</v>
      </c>
      <c r="H559" s="87">
        <f t="shared" si="195"/>
        <v>2648.16</v>
      </c>
      <c r="I559" s="87"/>
      <c r="J559" s="87"/>
      <c r="K559" s="87"/>
      <c r="L559" s="122"/>
      <c r="M559" s="122"/>
      <c r="N559" s="122"/>
      <c r="O559" s="122"/>
      <c r="P559" s="87">
        <v>0</v>
      </c>
      <c r="Q559" s="76"/>
      <c r="R559" s="77"/>
      <c r="S559" s="50"/>
    </row>
    <row r="560" spans="1:21" ht="27" customHeight="1" x14ac:dyDescent="0.25">
      <c r="A560" s="16"/>
      <c r="B560" s="119"/>
      <c r="C560" s="136" t="s">
        <v>50</v>
      </c>
      <c r="D560" s="160">
        <v>2015</v>
      </c>
      <c r="E560" s="161">
        <v>334.6</v>
      </c>
      <c r="F560" s="141">
        <v>3.37</v>
      </c>
      <c r="G560" s="94">
        <f>E560*F560</f>
        <v>1127.6020000000001</v>
      </c>
      <c r="H560" s="94">
        <v>9368.7999999999993</v>
      </c>
      <c r="I560" s="84"/>
      <c r="J560" s="84"/>
      <c r="K560" s="84"/>
      <c r="L560" s="119"/>
      <c r="M560" s="119"/>
      <c r="N560" s="119"/>
      <c r="O560" s="119"/>
      <c r="P560" s="84">
        <v>0</v>
      </c>
      <c r="Q560" s="38"/>
      <c r="R560" s="75"/>
      <c r="S560" s="51"/>
    </row>
    <row r="561" spans="1:19" ht="36" customHeight="1" x14ac:dyDescent="0.25">
      <c r="A561" s="18"/>
      <c r="B561" s="122"/>
      <c r="C561" s="132" t="s">
        <v>50</v>
      </c>
      <c r="D561" s="96" t="s">
        <v>26</v>
      </c>
      <c r="E561" s="89">
        <f>SUM(E559:E560)</f>
        <v>570.76</v>
      </c>
      <c r="F561" s="89"/>
      <c r="G561" s="87">
        <f t="shared" ref="G561:H561" si="196">SUM(G559:G560)</f>
        <v>1878.5908000000002</v>
      </c>
      <c r="H561" s="87">
        <f t="shared" si="196"/>
        <v>12016.96</v>
      </c>
      <c r="I561" s="87"/>
      <c r="J561" s="87"/>
      <c r="K561" s="87"/>
      <c r="L561" s="122"/>
      <c r="M561" s="122"/>
      <c r="N561" s="122"/>
      <c r="O561" s="122"/>
      <c r="P561" s="87">
        <v>0</v>
      </c>
      <c r="Q561" s="76"/>
      <c r="R561" s="77"/>
      <c r="S561" s="50"/>
    </row>
    <row r="562" spans="1:19" ht="29.25" customHeight="1" x14ac:dyDescent="0.25">
      <c r="A562" s="16"/>
      <c r="B562" s="119"/>
      <c r="C562" s="136" t="s">
        <v>50</v>
      </c>
      <c r="D562" s="99" t="s">
        <v>29</v>
      </c>
      <c r="E562" s="137">
        <v>114.82</v>
      </c>
      <c r="F562" s="92">
        <v>3.37</v>
      </c>
      <c r="G562" s="94">
        <f>E562*F562</f>
        <v>386.9434</v>
      </c>
      <c r="H562" s="94">
        <v>4133.5200000000004</v>
      </c>
      <c r="I562" s="84"/>
      <c r="J562" s="84"/>
      <c r="K562" s="84"/>
      <c r="L562" s="119"/>
      <c r="M562" s="119"/>
      <c r="N562" s="119"/>
      <c r="O562" s="119"/>
      <c r="P562" s="84">
        <v>0</v>
      </c>
      <c r="Q562" s="38"/>
      <c r="R562" s="75"/>
      <c r="S562" s="51"/>
    </row>
    <row r="563" spans="1:19" ht="38.25" x14ac:dyDescent="0.25">
      <c r="A563" s="18"/>
      <c r="B563" s="122"/>
      <c r="C563" s="132" t="s">
        <v>50</v>
      </c>
      <c r="D563" s="100" t="s">
        <v>30</v>
      </c>
      <c r="E563" s="89">
        <f>SUM(E561:E562)</f>
        <v>685.57999999999993</v>
      </c>
      <c r="F563" s="89"/>
      <c r="G563" s="87">
        <f t="shared" ref="G563:H563" si="197">SUM(G561:G562)</f>
        <v>2265.5342000000001</v>
      </c>
      <c r="H563" s="87">
        <f t="shared" si="197"/>
        <v>16150.48</v>
      </c>
      <c r="I563" s="87"/>
      <c r="J563" s="87"/>
      <c r="K563" s="87"/>
      <c r="L563" s="122"/>
      <c r="M563" s="122"/>
      <c r="N563" s="122"/>
      <c r="O563" s="122"/>
      <c r="P563" s="87">
        <v>0</v>
      </c>
      <c r="Q563" s="76"/>
      <c r="R563" s="77"/>
      <c r="S563" s="50"/>
    </row>
    <row r="564" spans="1:19" ht="27.75" customHeight="1" x14ac:dyDescent="0.25">
      <c r="A564" s="16"/>
      <c r="B564" s="119"/>
      <c r="C564" s="136" t="s">
        <v>50</v>
      </c>
      <c r="D564" s="99" t="s">
        <v>31</v>
      </c>
      <c r="E564" s="137">
        <v>145.1</v>
      </c>
      <c r="F564" s="92">
        <v>3.37</v>
      </c>
      <c r="G564" s="94">
        <f>E564*F564</f>
        <v>488.98700000000002</v>
      </c>
      <c r="H564" s="94">
        <v>5223.6000000000004</v>
      </c>
      <c r="I564" s="84"/>
      <c r="J564" s="84"/>
      <c r="K564" s="84"/>
      <c r="L564" s="119"/>
      <c r="M564" s="119"/>
      <c r="N564" s="119"/>
      <c r="O564" s="119"/>
      <c r="P564" s="84">
        <v>0</v>
      </c>
      <c r="Q564" s="38"/>
      <c r="R564" s="75"/>
      <c r="S564" s="51"/>
    </row>
    <row r="565" spans="1:19" ht="40.5" customHeight="1" x14ac:dyDescent="0.25">
      <c r="A565" s="16"/>
      <c r="B565" s="119"/>
      <c r="C565" s="99" t="s">
        <v>53</v>
      </c>
      <c r="E565" s="137">
        <v>11.68</v>
      </c>
      <c r="F565" s="84">
        <v>0</v>
      </c>
      <c r="G565" s="94">
        <v>0</v>
      </c>
      <c r="H565" s="94">
        <v>0</v>
      </c>
      <c r="I565" s="84"/>
      <c r="J565" s="84"/>
      <c r="K565" s="84"/>
      <c r="L565" s="119"/>
      <c r="M565" s="119"/>
      <c r="N565" s="119"/>
      <c r="O565" s="119"/>
      <c r="P565" s="84"/>
      <c r="Q565" s="38"/>
      <c r="R565" s="75"/>
      <c r="S565" s="51"/>
    </row>
    <row r="566" spans="1:19" ht="38.25" x14ac:dyDescent="0.25">
      <c r="A566" s="18"/>
      <c r="B566" s="122"/>
      <c r="C566" s="132" t="s">
        <v>50</v>
      </c>
      <c r="D566" s="100" t="s">
        <v>32</v>
      </c>
      <c r="E566" s="89">
        <f>SUM(E563:E565)</f>
        <v>842.3599999999999</v>
      </c>
      <c r="F566" s="89"/>
      <c r="G566" s="87">
        <f t="shared" ref="G566:H566" si="198">SUM(G563:G565)</f>
        <v>2754.5212000000001</v>
      </c>
      <c r="H566" s="87">
        <f t="shared" si="198"/>
        <v>21374.080000000002</v>
      </c>
      <c r="I566" s="87"/>
      <c r="J566" s="87"/>
      <c r="K566" s="87"/>
      <c r="L566" s="122"/>
      <c r="M566" s="122"/>
      <c r="N566" s="122"/>
      <c r="O566" s="122"/>
      <c r="P566" s="87">
        <v>0</v>
      </c>
      <c r="Q566" s="76"/>
      <c r="R566" s="77"/>
      <c r="S566" s="50"/>
    </row>
    <row r="567" spans="1:19" ht="29.25" customHeight="1" x14ac:dyDescent="0.25">
      <c r="A567" s="16"/>
      <c r="B567" s="119"/>
      <c r="C567" s="136" t="s">
        <v>50</v>
      </c>
      <c r="D567" s="99" t="s">
        <v>33</v>
      </c>
      <c r="E567" s="137">
        <v>175.3</v>
      </c>
      <c r="F567" s="92">
        <v>3.37</v>
      </c>
      <c r="G567" s="94">
        <f>E567*F567</f>
        <v>590.76100000000008</v>
      </c>
      <c r="H567" s="94">
        <v>6310.8</v>
      </c>
      <c r="I567" s="84"/>
      <c r="J567" s="84"/>
      <c r="K567" s="84"/>
      <c r="L567" s="119"/>
      <c r="M567" s="119"/>
      <c r="N567" s="119"/>
      <c r="O567" s="119"/>
      <c r="P567" s="84">
        <v>0</v>
      </c>
      <c r="Q567" s="38"/>
      <c r="R567" s="75"/>
      <c r="S567" s="51"/>
    </row>
    <row r="568" spans="1:19" ht="38.25" x14ac:dyDescent="0.25">
      <c r="A568" s="18"/>
      <c r="B568" s="122"/>
      <c r="C568" s="132" t="s">
        <v>50</v>
      </c>
      <c r="D568" s="100" t="s">
        <v>35</v>
      </c>
      <c r="E568" s="89">
        <f>SUM(E566:E567)</f>
        <v>1017.6599999999999</v>
      </c>
      <c r="F568" s="89"/>
      <c r="G568" s="87">
        <f t="shared" ref="G568:H568" si="199">SUM(G566:G567)</f>
        <v>3345.2822000000001</v>
      </c>
      <c r="H568" s="87">
        <f t="shared" si="199"/>
        <v>27684.880000000001</v>
      </c>
      <c r="I568" s="87"/>
      <c r="J568" s="87"/>
      <c r="K568" s="87"/>
      <c r="L568" s="122"/>
      <c r="M568" s="122"/>
      <c r="N568" s="122"/>
      <c r="O568" s="122"/>
      <c r="P568" s="87">
        <v>0</v>
      </c>
      <c r="Q568" s="76"/>
      <c r="R568" s="77"/>
      <c r="S568" s="50"/>
    </row>
    <row r="569" spans="1:19" ht="30.75" customHeight="1" x14ac:dyDescent="0.25">
      <c r="A569" s="16"/>
      <c r="B569" s="119"/>
      <c r="C569" s="136" t="s">
        <v>50</v>
      </c>
      <c r="D569" s="99" t="s">
        <v>34</v>
      </c>
      <c r="E569" s="137">
        <v>139.58000000000001</v>
      </c>
      <c r="F569" s="92">
        <v>3.37</v>
      </c>
      <c r="G569" s="94">
        <f>E569*F569</f>
        <v>470.38460000000003</v>
      </c>
      <c r="H569" s="94">
        <v>5024.88</v>
      </c>
      <c r="I569" s="84"/>
      <c r="J569" s="84"/>
      <c r="K569" s="84"/>
      <c r="L569" s="119"/>
      <c r="M569" s="119"/>
      <c r="N569" s="119"/>
      <c r="O569" s="119"/>
      <c r="P569" s="84">
        <v>0</v>
      </c>
      <c r="Q569" s="38"/>
      <c r="R569" s="75"/>
      <c r="S569" s="51"/>
    </row>
    <row r="570" spans="1:19" ht="38.25" x14ac:dyDescent="0.25">
      <c r="A570" s="18"/>
      <c r="B570" s="122"/>
      <c r="C570" s="132" t="s">
        <v>50</v>
      </c>
      <c r="D570" s="100" t="s">
        <v>36</v>
      </c>
      <c r="E570" s="89">
        <f>SUM(E568:E569)</f>
        <v>1157.2399999999998</v>
      </c>
      <c r="F570" s="89"/>
      <c r="G570" s="87">
        <f t="shared" ref="G570:H570" si="200">SUM(G568:G569)</f>
        <v>3815.6668</v>
      </c>
      <c r="H570" s="87">
        <f t="shared" si="200"/>
        <v>32709.760000000002</v>
      </c>
      <c r="I570" s="87"/>
      <c r="J570" s="87"/>
      <c r="K570" s="87"/>
      <c r="L570" s="122"/>
      <c r="M570" s="122"/>
      <c r="N570" s="122"/>
      <c r="O570" s="122"/>
      <c r="P570" s="87">
        <v>0</v>
      </c>
      <c r="Q570" s="76"/>
      <c r="R570" s="77"/>
      <c r="S570" s="50"/>
    </row>
    <row r="571" spans="1:19" s="2" customFormat="1" ht="29.25" customHeight="1" x14ac:dyDescent="0.25">
      <c r="A571" s="20"/>
      <c r="B571" s="129"/>
      <c r="C571" s="131" t="s">
        <v>50</v>
      </c>
      <c r="D571" s="99" t="s">
        <v>57</v>
      </c>
      <c r="E571" s="93">
        <v>120.62</v>
      </c>
      <c r="F571" s="94">
        <v>3.37</v>
      </c>
      <c r="G571" s="94">
        <f>E571*F571</f>
        <v>406.48940000000005</v>
      </c>
      <c r="H571" s="94">
        <v>4824.8</v>
      </c>
      <c r="I571" s="94"/>
      <c r="J571" s="94"/>
      <c r="K571" s="94"/>
      <c r="L571" s="129"/>
      <c r="M571" s="129"/>
      <c r="N571" s="129"/>
      <c r="O571" s="129"/>
      <c r="P571" s="94">
        <v>0</v>
      </c>
      <c r="Q571" s="73"/>
      <c r="R571" s="74"/>
      <c r="S571" s="47"/>
    </row>
    <row r="572" spans="1:19" s="2" customFormat="1" ht="38.25" x14ac:dyDescent="0.25">
      <c r="A572" s="18"/>
      <c r="B572" s="122"/>
      <c r="C572" s="132" t="s">
        <v>50</v>
      </c>
      <c r="D572" s="100" t="s">
        <v>58</v>
      </c>
      <c r="E572" s="89">
        <f>SUM(E570:E571)</f>
        <v>1277.8599999999997</v>
      </c>
      <c r="F572" s="89"/>
      <c r="G572" s="87">
        <f t="shared" ref="G572:H572" si="201">SUM(G570:G571)</f>
        <v>4222.1562000000004</v>
      </c>
      <c r="H572" s="87">
        <f t="shared" si="201"/>
        <v>37534.560000000005</v>
      </c>
      <c r="I572" s="87"/>
      <c r="J572" s="87"/>
      <c r="K572" s="87"/>
      <c r="L572" s="122"/>
      <c r="M572" s="122"/>
      <c r="N572" s="122"/>
      <c r="O572" s="122"/>
      <c r="P572" s="87">
        <v>0</v>
      </c>
      <c r="Q572" s="76"/>
      <c r="R572" s="77"/>
      <c r="S572" s="50"/>
    </row>
    <row r="573" spans="1:19" s="2" customFormat="1" ht="30" customHeight="1" x14ac:dyDescent="0.25">
      <c r="A573" s="20"/>
      <c r="B573" s="129"/>
      <c r="C573" s="136" t="s">
        <v>50</v>
      </c>
      <c r="D573" s="99" t="s">
        <v>61</v>
      </c>
      <c r="E573" s="93">
        <v>102.8</v>
      </c>
      <c r="F573" s="94">
        <v>3.37</v>
      </c>
      <c r="G573" s="94">
        <f>E573*F573</f>
        <v>346.43599999999998</v>
      </c>
      <c r="H573" s="94">
        <v>4112</v>
      </c>
      <c r="I573" s="94"/>
      <c r="J573" s="94"/>
      <c r="K573" s="94"/>
      <c r="L573" s="129"/>
      <c r="M573" s="129"/>
      <c r="N573" s="129"/>
      <c r="O573" s="129"/>
      <c r="P573" s="94">
        <v>24795.96</v>
      </c>
      <c r="Q573" s="73"/>
      <c r="R573" s="74"/>
      <c r="S573" s="47"/>
    </row>
    <row r="574" spans="1:19" s="2" customFormat="1" ht="39" customHeight="1" x14ac:dyDescent="0.25">
      <c r="A574" s="18"/>
      <c r="B574" s="122"/>
      <c r="C574" s="132" t="s">
        <v>50</v>
      </c>
      <c r="D574" s="100" t="s">
        <v>63</v>
      </c>
      <c r="E574" s="89">
        <f>SUM(E572:E573)</f>
        <v>1380.6599999999996</v>
      </c>
      <c r="F574" s="89"/>
      <c r="G574" s="87">
        <f t="shared" ref="G574:H574" si="202">SUM(G572:G573)</f>
        <v>4568.5922</v>
      </c>
      <c r="H574" s="87">
        <f t="shared" si="202"/>
        <v>41646.560000000005</v>
      </c>
      <c r="I574" s="87"/>
      <c r="J574" s="87"/>
      <c r="K574" s="87"/>
      <c r="L574" s="122"/>
      <c r="M574" s="122"/>
      <c r="N574" s="122"/>
      <c r="O574" s="122"/>
      <c r="P574" s="87">
        <v>24795.96</v>
      </c>
      <c r="Q574" s="76"/>
      <c r="R574" s="77"/>
      <c r="S574" s="50"/>
    </row>
    <row r="575" spans="1:19" s="2" customFormat="1" ht="28.5" customHeight="1" x14ac:dyDescent="0.25">
      <c r="A575" s="20"/>
      <c r="B575" s="129"/>
      <c r="C575" s="131" t="s">
        <v>50</v>
      </c>
      <c r="D575" s="99" t="s">
        <v>64</v>
      </c>
      <c r="E575" s="93">
        <v>176.68</v>
      </c>
      <c r="F575" s="94">
        <v>3.37</v>
      </c>
      <c r="G575" s="94">
        <f>E575*F575</f>
        <v>595.41160000000002</v>
      </c>
      <c r="H575" s="94">
        <v>7067.2</v>
      </c>
      <c r="I575" s="94"/>
      <c r="J575" s="94"/>
      <c r="K575" s="94"/>
      <c r="L575" s="129"/>
      <c r="M575" s="129"/>
      <c r="N575" s="129"/>
      <c r="O575" s="129"/>
      <c r="P575" s="94">
        <v>0</v>
      </c>
      <c r="Q575" s="73"/>
      <c r="R575" s="74"/>
      <c r="S575" s="47"/>
    </row>
    <row r="576" spans="1:19" s="2" customFormat="1" ht="39" customHeight="1" x14ac:dyDescent="0.25">
      <c r="A576" s="20"/>
      <c r="B576" s="129"/>
      <c r="C576" s="131" t="s">
        <v>53</v>
      </c>
      <c r="D576" s="104"/>
      <c r="E576" s="93">
        <v>4.12</v>
      </c>
      <c r="F576" s="94">
        <v>0</v>
      </c>
      <c r="G576" s="94">
        <v>0</v>
      </c>
      <c r="H576" s="94">
        <v>0</v>
      </c>
      <c r="I576" s="94"/>
      <c r="J576" s="94"/>
      <c r="K576" s="94"/>
      <c r="L576" s="129"/>
      <c r="M576" s="129"/>
      <c r="N576" s="129"/>
      <c r="O576" s="129"/>
      <c r="P576" s="94"/>
      <c r="Q576" s="73"/>
      <c r="R576" s="74"/>
      <c r="S576" s="47"/>
    </row>
    <row r="577" spans="1:19" s="2" customFormat="1" ht="39" customHeight="1" x14ac:dyDescent="0.25">
      <c r="A577" s="18"/>
      <c r="B577" s="122"/>
      <c r="C577" s="132" t="s">
        <v>50</v>
      </c>
      <c r="D577" s="100" t="s">
        <v>65</v>
      </c>
      <c r="E577" s="89">
        <f>SUM(E574:E576)</f>
        <v>1561.4599999999996</v>
      </c>
      <c r="F577" s="89"/>
      <c r="G577" s="87">
        <f t="shared" ref="G577:H577" si="203">SUM(G574:G576)</f>
        <v>5164.0038000000004</v>
      </c>
      <c r="H577" s="87">
        <f t="shared" si="203"/>
        <v>48713.760000000002</v>
      </c>
      <c r="I577" s="87"/>
      <c r="J577" s="87"/>
      <c r="K577" s="87"/>
      <c r="L577" s="122"/>
      <c r="M577" s="122"/>
      <c r="N577" s="122"/>
      <c r="O577" s="122"/>
      <c r="P577" s="87">
        <v>24795.96</v>
      </c>
      <c r="Q577" s="76"/>
      <c r="R577" s="77"/>
      <c r="S577" s="50"/>
    </row>
    <row r="578" spans="1:19" s="2" customFormat="1" ht="27" customHeight="1" x14ac:dyDescent="0.25">
      <c r="A578" s="20"/>
      <c r="B578" s="129"/>
      <c r="C578" s="136" t="s">
        <v>50</v>
      </c>
      <c r="D578" s="99" t="s">
        <v>70</v>
      </c>
      <c r="E578" s="93">
        <v>13.62</v>
      </c>
      <c r="F578" s="94">
        <v>3.37</v>
      </c>
      <c r="G578" s="94">
        <v>45.8994</v>
      </c>
      <c r="H578" s="94">
        <v>544.79999999999995</v>
      </c>
      <c r="I578" s="94"/>
      <c r="J578" s="94"/>
      <c r="K578" s="94"/>
      <c r="L578" s="129"/>
      <c r="M578" s="129"/>
      <c r="N578" s="129"/>
      <c r="O578" s="129"/>
      <c r="P578" s="94">
        <v>0</v>
      </c>
      <c r="Q578" s="73"/>
      <c r="R578" s="74"/>
      <c r="S578" s="47"/>
    </row>
    <row r="579" spans="1:19" s="2" customFormat="1" ht="39" customHeight="1" x14ac:dyDescent="0.25">
      <c r="A579" s="18"/>
      <c r="B579" s="122"/>
      <c r="C579" s="132" t="s">
        <v>50</v>
      </c>
      <c r="D579" s="100" t="s">
        <v>69</v>
      </c>
      <c r="E579" s="89">
        <f>SUM(E577:E578)</f>
        <v>1575.0799999999995</v>
      </c>
      <c r="F579" s="89"/>
      <c r="G579" s="87">
        <f>SUM(G577:G578)</f>
        <v>5209.9032000000007</v>
      </c>
      <c r="H579" s="87">
        <f>SUM(H577:H578)</f>
        <v>49258.560000000005</v>
      </c>
      <c r="I579" s="87"/>
      <c r="J579" s="87"/>
      <c r="K579" s="87"/>
      <c r="L579" s="122"/>
      <c r="M579" s="122"/>
      <c r="N579" s="122"/>
      <c r="O579" s="122"/>
      <c r="P579" s="87">
        <v>24795.96</v>
      </c>
      <c r="Q579" s="76"/>
      <c r="R579" s="77"/>
      <c r="S579" s="50"/>
    </row>
    <row r="580" spans="1:19" s="2" customFormat="1" ht="27" customHeight="1" x14ac:dyDescent="0.25">
      <c r="A580" s="20"/>
      <c r="B580" s="129"/>
      <c r="C580" s="131" t="s">
        <v>50</v>
      </c>
      <c r="D580" s="99" t="s">
        <v>71</v>
      </c>
      <c r="E580" s="93">
        <v>102.88</v>
      </c>
      <c r="F580" s="94">
        <v>3.45</v>
      </c>
      <c r="G580" s="94">
        <f>E580*F580</f>
        <v>354.93599999999998</v>
      </c>
      <c r="H580" s="94">
        <f>E580*45</f>
        <v>4629.5999999999995</v>
      </c>
      <c r="I580" s="94"/>
      <c r="J580" s="94"/>
      <c r="K580" s="94"/>
      <c r="L580" s="129"/>
      <c r="M580" s="129"/>
      <c r="N580" s="129"/>
      <c r="O580" s="129"/>
      <c r="P580" s="94">
        <v>0</v>
      </c>
      <c r="Q580" s="73"/>
      <c r="R580" s="74"/>
      <c r="S580" s="47"/>
    </row>
    <row r="581" spans="1:19" s="2" customFormat="1" ht="39" customHeight="1" x14ac:dyDescent="0.25">
      <c r="A581" s="18"/>
      <c r="B581" s="122"/>
      <c r="C581" s="132" t="s">
        <v>50</v>
      </c>
      <c r="D581" s="100" t="s">
        <v>72</v>
      </c>
      <c r="E581" s="89">
        <f>SUM(E579:E580)</f>
        <v>1677.9599999999996</v>
      </c>
      <c r="F581" s="89"/>
      <c r="G581" s="87">
        <f t="shared" ref="G581:H581" si="204">SUM(G579:G580)</f>
        <v>5564.8392000000003</v>
      </c>
      <c r="H581" s="87">
        <f t="shared" si="204"/>
        <v>53888.160000000003</v>
      </c>
      <c r="I581" s="87"/>
      <c r="J581" s="87"/>
      <c r="K581" s="87"/>
      <c r="L581" s="122"/>
      <c r="M581" s="122"/>
      <c r="N581" s="122"/>
      <c r="O581" s="122"/>
      <c r="P581" s="87">
        <v>24795.96</v>
      </c>
      <c r="Q581" s="76"/>
      <c r="R581" s="77"/>
      <c r="S581" s="50"/>
    </row>
    <row r="582" spans="1:19" s="2" customFormat="1" ht="31.5" customHeight="1" x14ac:dyDescent="0.25">
      <c r="A582" s="20"/>
      <c r="B582" s="129"/>
      <c r="C582" s="131" t="s">
        <v>50</v>
      </c>
      <c r="D582" s="99" t="s">
        <v>73</v>
      </c>
      <c r="E582" s="93">
        <v>177.76</v>
      </c>
      <c r="F582" s="94">
        <v>3.45</v>
      </c>
      <c r="G582" s="94">
        <f>E582*F582</f>
        <v>613.27200000000005</v>
      </c>
      <c r="H582" s="94">
        <f>E582*45</f>
        <v>7999.2</v>
      </c>
      <c r="I582" s="94"/>
      <c r="J582" s="94"/>
      <c r="K582" s="94"/>
      <c r="L582" s="129"/>
      <c r="M582" s="129"/>
      <c r="N582" s="129"/>
      <c r="O582" s="129"/>
      <c r="P582" s="94">
        <v>0</v>
      </c>
      <c r="Q582" s="73"/>
      <c r="R582" s="74"/>
      <c r="S582" s="47"/>
    </row>
    <row r="583" spans="1:19" s="2" customFormat="1" ht="39" customHeight="1" x14ac:dyDescent="0.25">
      <c r="A583" s="18"/>
      <c r="B583" s="122"/>
      <c r="C583" s="132" t="s">
        <v>50</v>
      </c>
      <c r="D583" s="100" t="s">
        <v>74</v>
      </c>
      <c r="E583" s="89">
        <f>SUM(E581:E582)</f>
        <v>1855.7199999999996</v>
      </c>
      <c r="F583" s="89"/>
      <c r="G583" s="87">
        <f t="shared" ref="G583:H583" si="205">SUM(G581:G582)</f>
        <v>6178.1112000000003</v>
      </c>
      <c r="H583" s="87">
        <f t="shared" si="205"/>
        <v>61887.360000000001</v>
      </c>
      <c r="I583" s="87"/>
      <c r="J583" s="87"/>
      <c r="K583" s="87"/>
      <c r="L583" s="122"/>
      <c r="M583" s="122"/>
      <c r="N583" s="122"/>
      <c r="O583" s="122"/>
      <c r="P583" s="87">
        <v>24795.96</v>
      </c>
      <c r="Q583" s="76"/>
      <c r="R583" s="77"/>
      <c r="S583" s="50"/>
    </row>
    <row r="584" spans="1:19" s="2" customFormat="1" ht="33.75" customHeight="1" x14ac:dyDescent="0.25">
      <c r="A584" s="20"/>
      <c r="B584" s="129"/>
      <c r="C584" s="131" t="s">
        <v>50</v>
      </c>
      <c r="D584" s="99" t="s">
        <v>76</v>
      </c>
      <c r="E584" s="93">
        <v>181.26</v>
      </c>
      <c r="F584" s="94">
        <v>3.45</v>
      </c>
      <c r="G584" s="94">
        <f>E584*F584</f>
        <v>625.34699999999998</v>
      </c>
      <c r="H584" s="94">
        <f>E584*45</f>
        <v>8156.7</v>
      </c>
      <c r="I584" s="94"/>
      <c r="J584" s="94"/>
      <c r="K584" s="94"/>
      <c r="L584" s="129"/>
      <c r="M584" s="129"/>
      <c r="N584" s="129"/>
      <c r="O584" s="129"/>
      <c r="P584" s="94">
        <v>0</v>
      </c>
      <c r="Q584" s="73"/>
      <c r="R584" s="74"/>
      <c r="S584" s="47"/>
    </row>
    <row r="585" spans="1:19" s="2" customFormat="1" ht="39" customHeight="1" x14ac:dyDescent="0.25">
      <c r="A585" s="20"/>
      <c r="B585" s="129"/>
      <c r="C585" s="131" t="s">
        <v>53</v>
      </c>
      <c r="D585" s="104"/>
      <c r="E585" s="93">
        <v>10.32</v>
      </c>
      <c r="F585" s="94">
        <v>0</v>
      </c>
      <c r="G585" s="94">
        <v>0</v>
      </c>
      <c r="H585" s="94">
        <v>0</v>
      </c>
      <c r="I585" s="94"/>
      <c r="J585" s="94"/>
      <c r="K585" s="94"/>
      <c r="L585" s="129"/>
      <c r="M585" s="129"/>
      <c r="N585" s="129"/>
      <c r="O585" s="129"/>
      <c r="Q585" s="73"/>
      <c r="R585" s="74"/>
      <c r="S585" s="47"/>
    </row>
    <row r="586" spans="1:19" s="2" customFormat="1" ht="39" customHeight="1" x14ac:dyDescent="0.25">
      <c r="A586" s="18"/>
      <c r="B586" s="122"/>
      <c r="C586" s="132" t="s">
        <v>50</v>
      </c>
      <c r="D586" s="100" t="s">
        <v>77</v>
      </c>
      <c r="E586" s="89">
        <f>SUM(E583:E585)</f>
        <v>2047.2999999999995</v>
      </c>
      <c r="F586" s="89"/>
      <c r="G586" s="87">
        <f t="shared" ref="G586:H586" si="206">SUM(G583:G585)</f>
        <v>6803.4582</v>
      </c>
      <c r="H586" s="87">
        <f t="shared" si="206"/>
        <v>70044.06</v>
      </c>
      <c r="I586" s="87"/>
      <c r="J586" s="87"/>
      <c r="K586" s="87"/>
      <c r="L586" s="122"/>
      <c r="M586" s="122"/>
      <c r="N586" s="122"/>
      <c r="O586" s="122"/>
      <c r="P586" s="87">
        <v>24795.96</v>
      </c>
      <c r="Q586" s="76"/>
      <c r="R586" s="77"/>
      <c r="S586" s="50"/>
    </row>
    <row r="587" spans="1:19" s="2" customFormat="1" ht="39" customHeight="1" x14ac:dyDescent="0.25">
      <c r="A587" s="20"/>
      <c r="B587" s="129"/>
      <c r="C587" s="131" t="s">
        <v>50</v>
      </c>
      <c r="D587" s="99" t="s">
        <v>78</v>
      </c>
      <c r="E587" s="93">
        <v>51.56</v>
      </c>
      <c r="F587" s="94">
        <v>3.45</v>
      </c>
      <c r="G587" s="94">
        <f>E587*F587</f>
        <v>177.88200000000001</v>
      </c>
      <c r="H587" s="94">
        <f>E587*45</f>
        <v>2320.2000000000003</v>
      </c>
      <c r="I587" s="94"/>
      <c r="J587" s="94"/>
      <c r="K587" s="94"/>
      <c r="L587" s="129"/>
      <c r="M587" s="129"/>
      <c r="N587" s="129"/>
      <c r="O587" s="129"/>
      <c r="P587" s="94">
        <v>6939.87</v>
      </c>
      <c r="Q587" s="73"/>
      <c r="R587" s="74"/>
      <c r="S587" s="47"/>
    </row>
    <row r="588" spans="1:19" s="2" customFormat="1" ht="39" customHeight="1" x14ac:dyDescent="0.25">
      <c r="A588" s="18"/>
      <c r="B588" s="122"/>
      <c r="C588" s="132" t="s">
        <v>50</v>
      </c>
      <c r="D588" s="100" t="s">
        <v>79</v>
      </c>
      <c r="E588" s="89">
        <f>SUM(E586:E587)</f>
        <v>2098.8599999999997</v>
      </c>
      <c r="F588" s="89"/>
      <c r="G588" s="87">
        <f t="shared" ref="G588:H588" si="207">SUM(G586:G587)</f>
        <v>6981.3401999999996</v>
      </c>
      <c r="H588" s="87">
        <f t="shared" si="207"/>
        <v>72364.259999999995</v>
      </c>
      <c r="I588" s="87"/>
      <c r="J588" s="87"/>
      <c r="K588" s="87"/>
      <c r="L588" s="122"/>
      <c r="M588" s="122"/>
      <c r="N588" s="122"/>
      <c r="O588" s="122"/>
      <c r="P588" s="87">
        <f>SUM(P586:P587)</f>
        <v>31735.829999999998</v>
      </c>
      <c r="Q588" s="76"/>
      <c r="R588" s="77"/>
      <c r="S588" s="50"/>
    </row>
    <row r="589" spans="1:19" s="2" customFormat="1" ht="30" customHeight="1" x14ac:dyDescent="0.25">
      <c r="A589" s="20"/>
      <c r="B589" s="129"/>
      <c r="C589" s="131" t="s">
        <v>50</v>
      </c>
      <c r="D589" s="99" t="s">
        <v>82</v>
      </c>
      <c r="E589" s="93">
        <v>36.28</v>
      </c>
      <c r="F589" s="94">
        <v>3.45</v>
      </c>
      <c r="G589" s="94">
        <f>E589*F589</f>
        <v>125.16600000000001</v>
      </c>
      <c r="H589" s="94">
        <f>E589*57</f>
        <v>2067.96</v>
      </c>
      <c r="I589" s="94"/>
      <c r="J589" s="94"/>
      <c r="K589" s="94"/>
      <c r="L589" s="129"/>
      <c r="M589" s="129"/>
      <c r="N589" s="129"/>
      <c r="O589" s="129"/>
      <c r="P589" s="94">
        <v>39597</v>
      </c>
      <c r="Q589" s="73"/>
      <c r="R589" s="74"/>
      <c r="S589" s="47"/>
    </row>
    <row r="590" spans="1:19" s="2" customFormat="1" ht="39" customHeight="1" x14ac:dyDescent="0.25">
      <c r="A590" s="18"/>
      <c r="B590" s="122"/>
      <c r="C590" s="132" t="s">
        <v>50</v>
      </c>
      <c r="D590" s="100" t="s">
        <v>81</v>
      </c>
      <c r="E590" s="89">
        <f>SUM(E588:E589)</f>
        <v>2135.14</v>
      </c>
      <c r="F590" s="89"/>
      <c r="G590" s="87">
        <f t="shared" ref="G590:P590" si="208">SUM(G588:G589)</f>
        <v>7106.5061999999998</v>
      </c>
      <c r="H590" s="87">
        <f t="shared" si="208"/>
        <v>74432.22</v>
      </c>
      <c r="I590" s="87"/>
      <c r="J590" s="87"/>
      <c r="K590" s="87"/>
      <c r="L590" s="87"/>
      <c r="M590" s="87"/>
      <c r="N590" s="87"/>
      <c r="O590" s="87"/>
      <c r="P590" s="87">
        <f t="shared" si="208"/>
        <v>71332.83</v>
      </c>
      <c r="Q590" s="76"/>
      <c r="R590" s="77"/>
      <c r="S590" s="50"/>
    </row>
    <row r="591" spans="1:19" s="2" customFormat="1" ht="31.5" customHeight="1" x14ac:dyDescent="0.25">
      <c r="A591" s="20"/>
      <c r="B591" s="129"/>
      <c r="C591" s="131" t="s">
        <v>50</v>
      </c>
      <c r="D591" s="99" t="s">
        <v>84</v>
      </c>
      <c r="E591" s="93">
        <v>134.69999999999999</v>
      </c>
      <c r="F591" s="94">
        <v>3.45</v>
      </c>
      <c r="G591" s="94">
        <f>E591*F591</f>
        <v>464.71499999999997</v>
      </c>
      <c r="H591" s="94">
        <f>E591*57</f>
        <v>7677.9</v>
      </c>
      <c r="I591" s="94"/>
      <c r="J591" s="94"/>
      <c r="K591" s="94"/>
      <c r="L591" s="94"/>
      <c r="M591" s="94"/>
      <c r="N591" s="94"/>
      <c r="O591" s="94"/>
      <c r="P591" s="94">
        <v>0</v>
      </c>
      <c r="Q591" s="73"/>
      <c r="R591" s="74"/>
      <c r="S591" s="47"/>
    </row>
    <row r="592" spans="1:19" s="2" customFormat="1" ht="39" customHeight="1" x14ac:dyDescent="0.25">
      <c r="A592" s="18"/>
      <c r="B592" s="122"/>
      <c r="C592" s="132" t="s">
        <v>50</v>
      </c>
      <c r="D592" s="100" t="s">
        <v>86</v>
      </c>
      <c r="E592" s="89">
        <f>SUM(E590:E591)</f>
        <v>2269.8399999999997</v>
      </c>
      <c r="F592" s="89"/>
      <c r="G592" s="87">
        <f t="shared" ref="G592:P592" si="209">SUM(G590:G591)</f>
        <v>7571.2212</v>
      </c>
      <c r="H592" s="87">
        <f t="shared" si="209"/>
        <v>82110.12</v>
      </c>
      <c r="I592" s="87"/>
      <c r="J592" s="87"/>
      <c r="K592" s="87"/>
      <c r="L592" s="87"/>
      <c r="M592" s="87"/>
      <c r="N592" s="87"/>
      <c r="O592" s="87"/>
      <c r="P592" s="87">
        <f t="shared" si="209"/>
        <v>71332.83</v>
      </c>
      <c r="Q592" s="76"/>
      <c r="R592" s="77"/>
      <c r="S592" s="50"/>
    </row>
    <row r="593" spans="1:19" s="2" customFormat="1" ht="30.75" customHeight="1" x14ac:dyDescent="0.25">
      <c r="A593" s="20"/>
      <c r="B593" s="129"/>
      <c r="C593" s="131" t="s">
        <v>50</v>
      </c>
      <c r="D593" s="99" t="s">
        <v>89</v>
      </c>
      <c r="E593" s="93">
        <v>212.72</v>
      </c>
      <c r="F593" s="94">
        <v>3.45</v>
      </c>
      <c r="G593" s="94">
        <f>E593*F593</f>
        <v>733.88400000000001</v>
      </c>
      <c r="H593" s="94">
        <f>E593*57</f>
        <v>12125.039999999999</v>
      </c>
      <c r="I593" s="94"/>
      <c r="J593" s="94"/>
      <c r="K593" s="94"/>
      <c r="L593" s="94"/>
      <c r="M593" s="94"/>
      <c r="N593" s="94"/>
      <c r="O593" s="94"/>
      <c r="P593" s="94">
        <v>0</v>
      </c>
      <c r="Q593" s="73"/>
      <c r="R593" s="74"/>
      <c r="S593" s="47"/>
    </row>
    <row r="594" spans="1:19" s="2" customFormat="1" ht="39" customHeight="1" x14ac:dyDescent="0.25">
      <c r="A594" s="20"/>
      <c r="B594" s="129"/>
      <c r="C594" s="131" t="s">
        <v>53</v>
      </c>
      <c r="D594" s="104"/>
      <c r="E594" s="93">
        <v>9.74</v>
      </c>
      <c r="F594" s="93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73"/>
      <c r="R594" s="74"/>
      <c r="S594" s="47"/>
    </row>
    <row r="595" spans="1:19" s="2" customFormat="1" ht="39" customHeight="1" x14ac:dyDescent="0.25">
      <c r="A595" s="18"/>
      <c r="B595" s="122"/>
      <c r="C595" s="132" t="s">
        <v>50</v>
      </c>
      <c r="D595" s="100" t="s">
        <v>90</v>
      </c>
      <c r="E595" s="89">
        <f>SUM(E592:E594)</f>
        <v>2492.2999999999993</v>
      </c>
      <c r="F595" s="89"/>
      <c r="G595" s="87">
        <f t="shared" ref="G595:P595" si="210">SUM(G592:G594)</f>
        <v>8305.1052</v>
      </c>
      <c r="H595" s="87">
        <f t="shared" si="210"/>
        <v>94235.159999999989</v>
      </c>
      <c r="I595" s="87"/>
      <c r="J595" s="87"/>
      <c r="K595" s="87"/>
      <c r="L595" s="87"/>
      <c r="M595" s="87"/>
      <c r="N595" s="87"/>
      <c r="O595" s="87"/>
      <c r="P595" s="87">
        <f t="shared" si="210"/>
        <v>71332.83</v>
      </c>
      <c r="Q595" s="76"/>
      <c r="R595" s="77"/>
      <c r="S595" s="50"/>
    </row>
    <row r="596" spans="1:19" s="2" customFormat="1" ht="33" customHeight="1" x14ac:dyDescent="0.25">
      <c r="A596" s="20"/>
      <c r="B596" s="129"/>
      <c r="C596" s="131" t="s">
        <v>50</v>
      </c>
      <c r="D596" s="99" t="s">
        <v>93</v>
      </c>
      <c r="E596" s="93">
        <v>174.28</v>
      </c>
      <c r="F596" s="94">
        <v>3.45</v>
      </c>
      <c r="G596" s="94">
        <f>E596*F596</f>
        <v>601.26600000000008</v>
      </c>
      <c r="H596" s="94">
        <f>E596*57</f>
        <v>9933.9600000000009</v>
      </c>
      <c r="I596" s="94"/>
      <c r="J596" s="94"/>
      <c r="K596" s="94"/>
      <c r="L596" s="94"/>
      <c r="M596" s="94"/>
      <c r="N596" s="94"/>
      <c r="O596" s="94"/>
      <c r="P596" s="94">
        <v>0</v>
      </c>
      <c r="Q596" s="73"/>
      <c r="R596" s="74"/>
      <c r="S596" s="47"/>
    </row>
    <row r="597" spans="1:19" s="2" customFormat="1" ht="39" customHeight="1" x14ac:dyDescent="0.25">
      <c r="A597" s="18"/>
      <c r="B597" s="122"/>
      <c r="C597" s="132" t="s">
        <v>50</v>
      </c>
      <c r="D597" s="100" t="s">
        <v>94</v>
      </c>
      <c r="E597" s="89">
        <f>SUM(E595:E596)</f>
        <v>2666.5799999999995</v>
      </c>
      <c r="F597" s="89"/>
      <c r="G597" s="87">
        <f>SUM(G595:G596)</f>
        <v>8906.3711999999996</v>
      </c>
      <c r="H597" s="87">
        <f t="shared" ref="H597" si="211">SUM(H595:H596)</f>
        <v>104169.12</v>
      </c>
      <c r="I597" s="87"/>
      <c r="J597" s="87"/>
      <c r="K597" s="87"/>
      <c r="L597" s="87"/>
      <c r="M597" s="87"/>
      <c r="N597" s="89"/>
      <c r="O597" s="87"/>
      <c r="P597" s="87">
        <v>71332.83</v>
      </c>
      <c r="Q597" s="76"/>
      <c r="R597" s="77"/>
      <c r="S597" s="50"/>
    </row>
    <row r="598" spans="1:19" s="2" customFormat="1" ht="91.5" customHeight="1" x14ac:dyDescent="0.25">
      <c r="A598" s="20"/>
      <c r="B598" s="129"/>
      <c r="C598" s="131" t="s">
        <v>50</v>
      </c>
      <c r="D598" s="99" t="s">
        <v>96</v>
      </c>
      <c r="E598" s="93">
        <v>152.91999999999999</v>
      </c>
      <c r="F598" s="94">
        <v>5.6</v>
      </c>
      <c r="G598" s="94">
        <f>E598*F598</f>
        <v>856.35199999999986</v>
      </c>
      <c r="H598" s="94">
        <v>13992.84</v>
      </c>
      <c r="I598" s="94"/>
      <c r="J598" s="94"/>
      <c r="K598" s="94"/>
      <c r="L598" s="94"/>
      <c r="M598" s="94"/>
      <c r="N598" s="93"/>
      <c r="O598" s="94"/>
      <c r="P598" s="94" t="s">
        <v>118</v>
      </c>
      <c r="Q598" s="73"/>
      <c r="R598" s="74"/>
      <c r="S598" s="217" t="s">
        <v>99</v>
      </c>
    </row>
    <row r="599" spans="1:19" s="2" customFormat="1" ht="39" customHeight="1" x14ac:dyDescent="0.25">
      <c r="A599" s="18"/>
      <c r="B599" s="122"/>
      <c r="C599" s="132" t="s">
        <v>50</v>
      </c>
      <c r="D599" s="100" t="s">
        <v>97</v>
      </c>
      <c r="E599" s="89">
        <f>SUM(E597:E598)</f>
        <v>2819.4999999999995</v>
      </c>
      <c r="F599" s="89"/>
      <c r="G599" s="87">
        <f t="shared" ref="G599:H599" si="212">SUM(G597:G598)</f>
        <v>9762.7232000000004</v>
      </c>
      <c r="H599" s="87">
        <f t="shared" si="212"/>
        <v>118161.95999999999</v>
      </c>
      <c r="I599" s="87"/>
      <c r="J599" s="87"/>
      <c r="K599" s="87"/>
      <c r="L599" s="87"/>
      <c r="M599" s="87"/>
      <c r="N599" s="87"/>
      <c r="O599" s="87"/>
      <c r="P599" s="221" t="s">
        <v>134</v>
      </c>
      <c r="Q599" s="76"/>
      <c r="R599" s="77"/>
      <c r="S599" s="50"/>
    </row>
    <row r="600" spans="1:19" s="2" customFormat="1" ht="27.75" customHeight="1" x14ac:dyDescent="0.25">
      <c r="A600" s="20"/>
      <c r="B600" s="129"/>
      <c r="C600" s="131" t="s">
        <v>50</v>
      </c>
      <c r="D600" s="99" t="s">
        <v>119</v>
      </c>
      <c r="E600" s="93">
        <v>201.04</v>
      </c>
      <c r="F600" s="94">
        <v>5.6</v>
      </c>
      <c r="G600" s="94">
        <f>E600*F600</f>
        <v>1125.8239999999998</v>
      </c>
      <c r="H600" s="94">
        <f>E600*69</f>
        <v>13871.76</v>
      </c>
      <c r="I600" s="94"/>
      <c r="J600" s="94"/>
      <c r="K600" s="94"/>
      <c r="L600" s="94"/>
      <c r="M600" s="94"/>
      <c r="N600" s="94"/>
      <c r="O600" s="94"/>
      <c r="P600" s="220" t="s">
        <v>129</v>
      </c>
      <c r="Q600" s="73"/>
      <c r="R600" s="74"/>
      <c r="S600" s="47"/>
    </row>
    <row r="601" spans="1:19" s="2" customFormat="1" ht="39" customHeight="1" x14ac:dyDescent="0.25">
      <c r="A601" s="18"/>
      <c r="B601" s="122"/>
      <c r="C601" s="132" t="s">
        <v>50</v>
      </c>
      <c r="D601" s="100" t="s">
        <v>120</v>
      </c>
      <c r="E601" s="89">
        <f>SUM(E599:E600)</f>
        <v>3020.5399999999995</v>
      </c>
      <c r="F601" s="89"/>
      <c r="G601" s="87">
        <f t="shared" ref="G601:H601" si="213">SUM(G599:G600)</f>
        <v>10888.547200000001</v>
      </c>
      <c r="H601" s="87">
        <f t="shared" si="213"/>
        <v>132033.72</v>
      </c>
      <c r="I601" s="87"/>
      <c r="J601" s="87"/>
      <c r="K601" s="87"/>
      <c r="L601" s="87"/>
      <c r="M601" s="87"/>
      <c r="N601" s="87"/>
      <c r="O601" s="87"/>
      <c r="P601" s="221" t="s">
        <v>135</v>
      </c>
      <c r="Q601" s="76"/>
      <c r="R601" s="77"/>
      <c r="S601" s="50"/>
    </row>
    <row r="602" spans="1:19" s="2" customFormat="1" ht="39" customHeight="1" x14ac:dyDescent="0.25">
      <c r="A602" s="20"/>
      <c r="B602" s="129"/>
      <c r="C602" s="131" t="s">
        <v>50</v>
      </c>
      <c r="D602" s="99" t="s">
        <v>139</v>
      </c>
      <c r="E602" s="93">
        <v>231.24</v>
      </c>
      <c r="F602" s="94">
        <v>5.6</v>
      </c>
      <c r="G602" s="94">
        <f>SUM(E602*F602)</f>
        <v>1294.944</v>
      </c>
      <c r="H602" s="94">
        <f>SUM(E602*69)</f>
        <v>15955.560000000001</v>
      </c>
      <c r="I602" s="94"/>
      <c r="J602" s="94"/>
      <c r="K602" s="94"/>
      <c r="L602" s="94"/>
      <c r="M602" s="94"/>
      <c r="N602" s="94"/>
      <c r="O602" s="94"/>
      <c r="P602" s="220" t="s">
        <v>160</v>
      </c>
      <c r="Q602" s="73"/>
      <c r="R602" s="74"/>
      <c r="S602" s="47"/>
    </row>
    <row r="603" spans="1:19" s="2" customFormat="1" ht="39" customHeight="1" x14ac:dyDescent="0.25">
      <c r="A603" s="18"/>
      <c r="B603" s="122"/>
      <c r="C603" s="132" t="s">
        <v>50</v>
      </c>
      <c r="D603" s="100" t="s">
        <v>140</v>
      </c>
      <c r="E603" s="89">
        <f>SUM(E601:E602)</f>
        <v>3251.7799999999997</v>
      </c>
      <c r="F603" s="89"/>
      <c r="G603" s="87">
        <f t="shared" ref="G603:H603" si="214">SUM(G601:G602)</f>
        <v>12183.4912</v>
      </c>
      <c r="H603" s="87">
        <f t="shared" si="214"/>
        <v>147989.28</v>
      </c>
      <c r="I603" s="87"/>
      <c r="J603" s="87"/>
      <c r="K603" s="87"/>
      <c r="L603" s="87"/>
      <c r="M603" s="87"/>
      <c r="N603" s="87"/>
      <c r="O603" s="87"/>
      <c r="P603" s="221" t="s">
        <v>143</v>
      </c>
      <c r="Q603" s="76"/>
      <c r="R603" s="77"/>
      <c r="S603" s="50"/>
    </row>
    <row r="604" spans="1:19" s="2" customFormat="1" ht="39" customHeight="1" x14ac:dyDescent="0.25">
      <c r="A604" s="20"/>
      <c r="B604" s="129"/>
      <c r="C604" s="131" t="s">
        <v>50</v>
      </c>
      <c r="D604" s="99" t="s">
        <v>144</v>
      </c>
      <c r="E604" s="93">
        <v>200.18</v>
      </c>
      <c r="F604" s="94">
        <v>5.6</v>
      </c>
      <c r="G604" s="94">
        <v>1121.008</v>
      </c>
      <c r="H604" s="94">
        <v>13812.42</v>
      </c>
      <c r="I604" s="94"/>
      <c r="J604" s="94"/>
      <c r="K604" s="94"/>
      <c r="L604" s="94"/>
      <c r="M604" s="94"/>
      <c r="N604" s="94"/>
      <c r="O604" s="94"/>
      <c r="P604" s="220" t="s">
        <v>157</v>
      </c>
      <c r="Q604" s="73"/>
      <c r="R604" s="74"/>
      <c r="S604" s="47"/>
    </row>
    <row r="605" spans="1:19" s="2" customFormat="1" ht="39" customHeight="1" x14ac:dyDescent="0.25">
      <c r="A605" s="18"/>
      <c r="B605" s="122"/>
      <c r="C605" s="132" t="s">
        <v>50</v>
      </c>
      <c r="D605" s="100" t="s">
        <v>145</v>
      </c>
      <c r="E605" s="89">
        <f>SUM(E603:E604)</f>
        <v>3451.9599999999996</v>
      </c>
      <c r="F605" s="89"/>
      <c r="G605" s="87">
        <f t="shared" ref="G605:H605" si="215">SUM(G603:G604)</f>
        <v>13304.4992</v>
      </c>
      <c r="H605" s="87">
        <f t="shared" si="215"/>
        <v>161801.70000000001</v>
      </c>
      <c r="I605" s="87"/>
      <c r="J605" s="87"/>
      <c r="K605" s="87"/>
      <c r="L605" s="87"/>
      <c r="M605" s="87"/>
      <c r="N605" s="87"/>
      <c r="O605" s="87"/>
      <c r="P605" s="221" t="s">
        <v>164</v>
      </c>
      <c r="Q605" s="76"/>
      <c r="R605" s="77"/>
      <c r="S605" s="50"/>
    </row>
    <row r="606" spans="1:19" s="2" customFormat="1" ht="39" customHeight="1" x14ac:dyDescent="0.25">
      <c r="A606" s="20"/>
      <c r="B606" s="129"/>
      <c r="C606" s="131" t="s">
        <v>50</v>
      </c>
      <c r="D606" s="99" t="s">
        <v>165</v>
      </c>
      <c r="E606" s="93">
        <v>147.12</v>
      </c>
      <c r="F606" s="94">
        <v>5.6</v>
      </c>
      <c r="G606" s="94">
        <f>E606*F606</f>
        <v>823.87199999999996</v>
      </c>
      <c r="H606" s="94">
        <f>E606*82</f>
        <v>12063.84</v>
      </c>
      <c r="I606" s="94"/>
      <c r="J606" s="94"/>
      <c r="K606" s="94"/>
      <c r="L606" s="94"/>
      <c r="M606" s="94"/>
      <c r="N606" s="94"/>
      <c r="O606" s="94"/>
      <c r="P606" s="220" t="s">
        <v>186</v>
      </c>
      <c r="Q606" s="73"/>
      <c r="R606" s="74"/>
      <c r="S606" s="47"/>
    </row>
    <row r="607" spans="1:19" s="2" customFormat="1" ht="39" customHeight="1" x14ac:dyDescent="0.25">
      <c r="A607" s="18"/>
      <c r="B607" s="122"/>
      <c r="C607" s="132" t="s">
        <v>50</v>
      </c>
      <c r="D607" s="100" t="s">
        <v>188</v>
      </c>
      <c r="E607" s="89">
        <f>SUM(E605:E606)</f>
        <v>3599.0799999999995</v>
      </c>
      <c r="F607" s="89"/>
      <c r="G607" s="87">
        <f t="shared" ref="G607:H607" si="216">SUM(G605:G606)</f>
        <v>14128.3712</v>
      </c>
      <c r="H607" s="87">
        <f t="shared" si="216"/>
        <v>173865.54</v>
      </c>
      <c r="I607" s="87"/>
      <c r="J607" s="87"/>
      <c r="K607" s="87"/>
      <c r="L607" s="87"/>
      <c r="M607" s="87"/>
      <c r="N607" s="87"/>
      <c r="O607" s="87"/>
      <c r="P607" s="221" t="s">
        <v>187</v>
      </c>
      <c r="Q607" s="76"/>
      <c r="R607" s="77"/>
      <c r="S607" s="50"/>
    </row>
    <row r="608" spans="1:19" s="2" customFormat="1" ht="39" customHeight="1" x14ac:dyDescent="0.25">
      <c r="A608" s="20"/>
      <c r="B608" s="129"/>
      <c r="C608" s="131" t="s">
        <v>50</v>
      </c>
      <c r="D608" s="99" t="s">
        <v>166</v>
      </c>
      <c r="E608" s="93">
        <v>203.06</v>
      </c>
      <c r="F608" s="94">
        <v>5.6</v>
      </c>
      <c r="G608" s="94">
        <f>68.42*5.6</f>
        <v>383.15199999999999</v>
      </c>
      <c r="H608" s="94">
        <f>68.42*82</f>
        <v>5610.4400000000005</v>
      </c>
      <c r="I608" s="94">
        <f>134.64*5.6</f>
        <v>753.98399999999992</v>
      </c>
      <c r="J608" s="94">
        <f>134.64*82</f>
        <v>11040.48</v>
      </c>
      <c r="K608" s="94"/>
      <c r="L608" s="94"/>
      <c r="M608" s="94"/>
      <c r="N608" s="94"/>
      <c r="O608" s="94"/>
      <c r="P608" s="220">
        <v>0</v>
      </c>
      <c r="Q608" s="73"/>
      <c r="R608" s="74"/>
      <c r="S608" s="47"/>
    </row>
    <row r="609" spans="1:22" s="2" customFormat="1" ht="39" customHeight="1" x14ac:dyDescent="0.25">
      <c r="A609" s="18"/>
      <c r="B609" s="122"/>
      <c r="C609" s="132" t="s">
        <v>50</v>
      </c>
      <c r="D609" s="100" t="s">
        <v>168</v>
      </c>
      <c r="E609" s="89">
        <f>SUM(E607:E608)</f>
        <v>3802.1399999999994</v>
      </c>
      <c r="F609" s="89"/>
      <c r="G609" s="87">
        <f t="shared" ref="G609:J609" si="217">SUM(G607:G608)</f>
        <v>14511.5232</v>
      </c>
      <c r="H609" s="87">
        <f t="shared" si="217"/>
        <v>179475.98</v>
      </c>
      <c r="I609" s="87">
        <f t="shared" si="217"/>
        <v>753.98399999999992</v>
      </c>
      <c r="J609" s="87">
        <f t="shared" si="217"/>
        <v>11040.48</v>
      </c>
      <c r="K609" s="87"/>
      <c r="L609" s="87"/>
      <c r="M609" s="87"/>
      <c r="N609" s="87"/>
      <c r="O609" s="87"/>
      <c r="P609" s="221" t="s">
        <v>187</v>
      </c>
      <c r="Q609" s="76"/>
      <c r="R609" s="77"/>
      <c r="S609" s="50"/>
    </row>
    <row r="610" spans="1:22" s="236" customFormat="1" ht="39" customHeight="1" x14ac:dyDescent="0.25">
      <c r="A610" s="230"/>
      <c r="B610" s="237"/>
      <c r="C610" s="131" t="s">
        <v>50</v>
      </c>
      <c r="D610" s="99" t="s">
        <v>195</v>
      </c>
      <c r="E610" s="231">
        <v>228.6</v>
      </c>
      <c r="F610" s="94">
        <v>5.6</v>
      </c>
      <c r="G610" s="94">
        <f>134.64*5.6</f>
        <v>753.98399999999992</v>
      </c>
      <c r="H610" s="94">
        <f>134.64*82</f>
        <v>11040.48</v>
      </c>
      <c r="I610" s="232">
        <f>E610*5.6</f>
        <v>1280.1599999999999</v>
      </c>
      <c r="J610" s="232">
        <f>E610*82</f>
        <v>18745.2</v>
      </c>
      <c r="K610" s="232"/>
      <c r="L610" s="232"/>
      <c r="M610" s="232"/>
      <c r="N610" s="232"/>
      <c r="O610" s="232"/>
      <c r="P610" s="220">
        <v>0</v>
      </c>
      <c r="Q610" s="247"/>
      <c r="R610" s="248"/>
      <c r="S610" s="235"/>
    </row>
    <row r="611" spans="1:22" s="2" customFormat="1" ht="39" customHeight="1" x14ac:dyDescent="0.25">
      <c r="A611" s="18"/>
      <c r="B611" s="122"/>
      <c r="C611" s="132" t="s">
        <v>50</v>
      </c>
      <c r="D611" s="100" t="s">
        <v>196</v>
      </c>
      <c r="E611" s="89">
        <f>SUM(E609:E610)</f>
        <v>4030.7399999999993</v>
      </c>
      <c r="F611" s="89"/>
      <c r="G611" s="87">
        <f>SUM(G609:G610)</f>
        <v>15265.5072</v>
      </c>
      <c r="H611" s="87">
        <f>SUM(H609:H610)</f>
        <v>190516.46000000002</v>
      </c>
      <c r="I611" s="87">
        <v>1280.1600000000001</v>
      </c>
      <c r="J611" s="87">
        <v>18745.2</v>
      </c>
      <c r="K611" s="87"/>
      <c r="L611" s="87"/>
      <c r="M611" s="87"/>
      <c r="N611" s="87"/>
      <c r="O611" s="87"/>
      <c r="P611" s="221" t="s">
        <v>187</v>
      </c>
      <c r="Q611" s="76"/>
      <c r="R611" s="77"/>
      <c r="S611" s="50"/>
    </row>
    <row r="612" spans="1:22" s="236" customFormat="1" ht="39" customHeight="1" x14ac:dyDescent="0.25">
      <c r="A612" s="230"/>
      <c r="B612" s="237"/>
      <c r="C612" s="131" t="s">
        <v>50</v>
      </c>
      <c r="D612" s="99" t="s">
        <v>201</v>
      </c>
      <c r="E612" s="231">
        <v>187.98</v>
      </c>
      <c r="F612" s="94">
        <v>5.6</v>
      </c>
      <c r="G612" s="232">
        <f>302.66*5.6</f>
        <v>1694.896</v>
      </c>
      <c r="H612" s="232">
        <f>302.66*82</f>
        <v>24818.120000000003</v>
      </c>
      <c r="I612" s="232">
        <f>113.92*5.6</f>
        <v>637.952</v>
      </c>
      <c r="J612" s="232">
        <f>113.92*82</f>
        <v>9341.44</v>
      </c>
      <c r="K612" s="232"/>
      <c r="L612" s="232"/>
      <c r="M612" s="232"/>
      <c r="N612" s="232"/>
      <c r="O612" s="232"/>
      <c r="P612" s="220">
        <v>0</v>
      </c>
      <c r="Q612" s="247"/>
      <c r="R612" s="248"/>
      <c r="S612" s="235"/>
    </row>
    <row r="613" spans="1:22" s="2" customFormat="1" ht="39" customHeight="1" x14ac:dyDescent="0.25">
      <c r="A613" s="18"/>
      <c r="B613" s="122"/>
      <c r="C613" s="132" t="s">
        <v>50</v>
      </c>
      <c r="D613" s="100" t="s">
        <v>202</v>
      </c>
      <c r="E613" s="89">
        <f>SUM(E611:E612)</f>
        <v>4218.7199999999993</v>
      </c>
      <c r="F613" s="89"/>
      <c r="G613" s="87">
        <f>SUM(G611:G612)</f>
        <v>16960.403200000001</v>
      </c>
      <c r="H613" s="87">
        <f>SUM(H611:H612)</f>
        <v>215334.58000000002</v>
      </c>
      <c r="I613" s="87">
        <v>637.95000000000005</v>
      </c>
      <c r="J613" s="87">
        <v>9341.44</v>
      </c>
      <c r="K613" s="87"/>
      <c r="L613" s="87"/>
      <c r="M613" s="87"/>
      <c r="N613" s="87"/>
      <c r="O613" s="87"/>
      <c r="P613" s="221" t="s">
        <v>187</v>
      </c>
      <c r="Q613" s="76"/>
      <c r="R613" s="77"/>
      <c r="S613" s="50"/>
    </row>
    <row r="614" spans="1:22" x14ac:dyDescent="0.25">
      <c r="A614" s="26"/>
      <c r="B614" s="26"/>
      <c r="C614" s="26"/>
      <c r="D614" s="37"/>
      <c r="E614" s="78"/>
      <c r="F614" s="79"/>
      <c r="G614" s="79"/>
      <c r="H614" s="79"/>
      <c r="I614" s="79"/>
      <c r="J614" s="79"/>
      <c r="K614" s="37"/>
      <c r="L614" s="37"/>
      <c r="M614" s="37"/>
      <c r="N614" s="37"/>
      <c r="O614" s="37"/>
      <c r="P614" s="37"/>
      <c r="Q614" s="37"/>
      <c r="R614" s="80"/>
      <c r="S614" s="55"/>
    </row>
    <row r="615" spans="1:22" ht="42" customHeight="1" x14ac:dyDescent="0.25">
      <c r="A615" s="16"/>
      <c r="B615" s="168" t="s">
        <v>51</v>
      </c>
      <c r="C615" s="169" t="s">
        <v>52</v>
      </c>
      <c r="D615" s="160">
        <v>2011</v>
      </c>
      <c r="E615" s="161">
        <v>567</v>
      </c>
      <c r="F615" s="141">
        <v>3.67</v>
      </c>
      <c r="G615" s="94">
        <v>2627.72</v>
      </c>
      <c r="H615" s="94">
        <v>3402</v>
      </c>
      <c r="I615" s="84"/>
      <c r="J615" s="84"/>
      <c r="K615" s="84"/>
      <c r="L615" s="119"/>
      <c r="M615" s="119"/>
      <c r="N615" s="119"/>
      <c r="O615" s="119"/>
      <c r="P615" s="84">
        <v>0</v>
      </c>
      <c r="Q615" s="38"/>
      <c r="R615" s="75"/>
      <c r="S615" s="51"/>
    </row>
    <row r="616" spans="1:22" x14ac:dyDescent="0.25">
      <c r="A616" s="16"/>
      <c r="B616" s="170"/>
      <c r="C616" s="169" t="s">
        <v>52</v>
      </c>
      <c r="D616" s="160">
        <v>2012</v>
      </c>
      <c r="E616" s="161">
        <v>695</v>
      </c>
      <c r="F616" s="141">
        <v>7.6</v>
      </c>
      <c r="G616" s="94">
        <v>5031.78</v>
      </c>
      <c r="H616" s="94">
        <v>9552</v>
      </c>
      <c r="I616" s="84"/>
      <c r="J616" s="84"/>
      <c r="K616" s="84"/>
      <c r="L616" s="119"/>
      <c r="M616" s="119"/>
      <c r="N616" s="119"/>
      <c r="O616" s="119"/>
      <c r="P616" s="84">
        <v>0</v>
      </c>
      <c r="Q616" s="38"/>
      <c r="R616" s="75"/>
      <c r="S616" s="51"/>
    </row>
    <row r="617" spans="1:22" ht="36.75" customHeight="1" x14ac:dyDescent="0.25">
      <c r="A617" s="18"/>
      <c r="B617" s="171"/>
      <c r="C617" s="172" t="s">
        <v>52</v>
      </c>
      <c r="D617" s="96" t="s">
        <v>25</v>
      </c>
      <c r="E617" s="89">
        <f>SUM(E615:E616)</f>
        <v>1262</v>
      </c>
      <c r="F617" s="87"/>
      <c r="G617" s="87">
        <f>SUM(G615:G616)</f>
        <v>7659.5</v>
      </c>
      <c r="H617" s="87">
        <f t="shared" ref="H617" si="218">SUM(H615:H616)</f>
        <v>12954</v>
      </c>
      <c r="I617" s="87"/>
      <c r="J617" s="87"/>
      <c r="K617" s="87"/>
      <c r="L617" s="122"/>
      <c r="M617" s="122"/>
      <c r="N617" s="122"/>
      <c r="O617" s="122"/>
      <c r="P617" s="87">
        <v>0</v>
      </c>
      <c r="Q617" s="76"/>
      <c r="R617" s="77"/>
      <c r="S617" s="50"/>
    </row>
    <row r="618" spans="1:22" x14ac:dyDescent="0.25">
      <c r="A618" s="16"/>
      <c r="B618" s="170"/>
      <c r="C618" s="169" t="s">
        <v>52</v>
      </c>
      <c r="D618" s="160">
        <v>2013</v>
      </c>
      <c r="E618" s="161">
        <v>700</v>
      </c>
      <c r="F618" s="141">
        <v>7.6</v>
      </c>
      <c r="G618" s="94">
        <v>5335.2</v>
      </c>
      <c r="H618" s="94">
        <v>18246</v>
      </c>
      <c r="I618" s="84"/>
      <c r="J618" s="84"/>
      <c r="K618" s="84"/>
      <c r="L618" s="119"/>
      <c r="M618" s="119"/>
      <c r="N618" s="119"/>
      <c r="O618" s="119"/>
      <c r="P618" s="84">
        <v>0</v>
      </c>
      <c r="Q618" s="38"/>
      <c r="R618" s="75"/>
      <c r="S618" s="51"/>
    </row>
    <row r="619" spans="1:22" ht="39.75" customHeight="1" x14ac:dyDescent="0.25">
      <c r="A619" s="18"/>
      <c r="B619" s="171"/>
      <c r="C619" s="172" t="s">
        <v>52</v>
      </c>
      <c r="D619" s="96" t="s">
        <v>38</v>
      </c>
      <c r="E619" s="89">
        <f>SUM(E617:E618)</f>
        <v>1962</v>
      </c>
      <c r="F619" s="87"/>
      <c r="G619" s="87">
        <f>SUM(G617:G618)</f>
        <v>12994.7</v>
      </c>
      <c r="H619" s="87">
        <f t="shared" ref="H619" si="219">SUM(H617:H618)</f>
        <v>31200</v>
      </c>
      <c r="I619" s="87"/>
      <c r="J619" s="87"/>
      <c r="K619" s="87"/>
      <c r="L619" s="122"/>
      <c r="M619" s="122"/>
      <c r="N619" s="122"/>
      <c r="O619" s="122"/>
      <c r="P619" s="87">
        <v>0</v>
      </c>
      <c r="Q619" s="76"/>
      <c r="R619" s="77"/>
      <c r="S619" s="50"/>
    </row>
    <row r="620" spans="1:22" x14ac:dyDescent="0.25">
      <c r="A620" s="16"/>
      <c r="B620" s="119"/>
      <c r="C620" s="169" t="s">
        <v>52</v>
      </c>
      <c r="D620" s="160">
        <v>2014</v>
      </c>
      <c r="E620" s="161">
        <v>694</v>
      </c>
      <c r="F620" s="141">
        <v>7.6</v>
      </c>
      <c r="G620" s="94">
        <v>5274.4</v>
      </c>
      <c r="H620" s="94">
        <v>20944</v>
      </c>
      <c r="I620" s="84"/>
      <c r="J620" s="84"/>
      <c r="K620" s="84"/>
      <c r="L620" s="119"/>
      <c r="M620" s="119"/>
      <c r="N620" s="119"/>
      <c r="O620" s="119"/>
      <c r="P620" s="84">
        <v>0</v>
      </c>
      <c r="Q620" s="38"/>
      <c r="R620" s="75"/>
      <c r="S620" s="51"/>
    </row>
    <row r="621" spans="1:22" ht="38.25" customHeight="1" x14ac:dyDescent="0.25">
      <c r="A621" s="18"/>
      <c r="B621" s="122"/>
      <c r="C621" s="172" t="s">
        <v>52</v>
      </c>
      <c r="D621" s="96" t="s">
        <v>24</v>
      </c>
      <c r="E621" s="89">
        <f>SUM(E619:E620)</f>
        <v>2656</v>
      </c>
      <c r="F621" s="87"/>
      <c r="G621" s="87">
        <f>SUM(G619:G620)</f>
        <v>18269.099999999999</v>
      </c>
      <c r="H621" s="87">
        <f t="shared" ref="H621" si="220">SUM(H619:H620)</f>
        <v>52144</v>
      </c>
      <c r="I621" s="87"/>
      <c r="J621" s="87"/>
      <c r="K621" s="87"/>
      <c r="L621" s="122"/>
      <c r="M621" s="122"/>
      <c r="N621" s="122"/>
      <c r="O621" s="122"/>
      <c r="P621" s="87">
        <v>0</v>
      </c>
      <c r="Q621" s="76"/>
      <c r="R621" s="77"/>
      <c r="S621" s="50"/>
    </row>
    <row r="622" spans="1:22" x14ac:dyDescent="0.25">
      <c r="A622" s="16"/>
      <c r="B622" s="119"/>
      <c r="C622" s="169" t="s">
        <v>52</v>
      </c>
      <c r="D622" s="160">
        <v>2015</v>
      </c>
      <c r="E622" s="137">
        <v>694</v>
      </c>
      <c r="F622" s="84">
        <v>25.27</v>
      </c>
      <c r="G622" s="94">
        <v>18021.12</v>
      </c>
      <c r="H622" s="94">
        <v>19090</v>
      </c>
      <c r="I622" s="84"/>
      <c r="J622" s="84"/>
      <c r="K622" s="84"/>
      <c r="L622" s="119"/>
      <c r="M622" s="119"/>
      <c r="N622" s="119"/>
      <c r="O622" s="119"/>
      <c r="P622" s="179">
        <v>69554</v>
      </c>
      <c r="Q622" s="38"/>
      <c r="R622" s="75"/>
      <c r="S622" s="51"/>
    </row>
    <row r="623" spans="1:22" ht="36.75" customHeight="1" x14ac:dyDescent="0.25">
      <c r="A623" s="18"/>
      <c r="B623" s="122"/>
      <c r="C623" s="172" t="s">
        <v>52</v>
      </c>
      <c r="D623" s="96" t="s">
        <v>26</v>
      </c>
      <c r="E623" s="89">
        <f>SUM(E621:E622)</f>
        <v>3350</v>
      </c>
      <c r="F623" s="87"/>
      <c r="G623" s="87">
        <f>SUM(G621:G622)</f>
        <v>36290.22</v>
      </c>
      <c r="H623" s="87">
        <f t="shared" ref="H623:H625" si="221">SUM(H621:H622)</f>
        <v>71234</v>
      </c>
      <c r="I623" s="87"/>
      <c r="J623" s="87"/>
      <c r="K623" s="87"/>
      <c r="L623" s="122"/>
      <c r="M623" s="122"/>
      <c r="N623" s="122"/>
      <c r="O623" s="122"/>
      <c r="P623" s="185">
        <v>69554</v>
      </c>
      <c r="Q623" s="76"/>
      <c r="R623" s="77"/>
      <c r="S623" s="50"/>
      <c r="V623" s="2"/>
    </row>
    <row r="624" spans="1:22" x14ac:dyDescent="0.25">
      <c r="A624" s="16"/>
      <c r="B624" s="119"/>
      <c r="C624" s="169" t="s">
        <v>52</v>
      </c>
      <c r="D624" s="99" t="s">
        <v>29</v>
      </c>
      <c r="E624" s="137">
        <v>174</v>
      </c>
      <c r="F624" s="153">
        <v>25.27</v>
      </c>
      <c r="G624" s="94">
        <v>4396.9799999999996</v>
      </c>
      <c r="H624" s="94">
        <v>6264</v>
      </c>
      <c r="I624" s="84"/>
      <c r="J624" s="84"/>
      <c r="K624" s="84"/>
      <c r="L624" s="119"/>
      <c r="M624" s="119"/>
      <c r="N624" s="119"/>
      <c r="O624" s="119"/>
      <c r="P624" s="84">
        <v>0</v>
      </c>
      <c r="Q624" s="38"/>
      <c r="R624" s="75"/>
      <c r="S624" s="51"/>
    </row>
    <row r="625" spans="1:19" ht="38.25" x14ac:dyDescent="0.25">
      <c r="A625" s="18"/>
      <c r="B625" s="122"/>
      <c r="C625" s="172" t="s">
        <v>52</v>
      </c>
      <c r="D625" s="100" t="s">
        <v>30</v>
      </c>
      <c r="E625" s="89">
        <f>SUM(E623:E624)</f>
        <v>3524</v>
      </c>
      <c r="F625" s="87"/>
      <c r="G625" s="87">
        <f>SUM(G623:G624)</f>
        <v>40687.199999999997</v>
      </c>
      <c r="H625" s="87">
        <f t="shared" si="221"/>
        <v>77498</v>
      </c>
      <c r="I625" s="87"/>
      <c r="J625" s="87"/>
      <c r="K625" s="87"/>
      <c r="L625" s="122"/>
      <c r="M625" s="122"/>
      <c r="N625" s="122"/>
      <c r="O625" s="122"/>
      <c r="P625" s="185">
        <v>69554</v>
      </c>
      <c r="Q625" s="76"/>
      <c r="R625" s="77"/>
      <c r="S625" s="50"/>
    </row>
    <row r="626" spans="1:19" x14ac:dyDescent="0.25">
      <c r="A626" s="16"/>
      <c r="B626" s="119"/>
      <c r="C626" s="169" t="s">
        <v>52</v>
      </c>
      <c r="D626" s="99" t="s">
        <v>31</v>
      </c>
      <c r="E626" s="137">
        <v>186</v>
      </c>
      <c r="F626" s="153">
        <v>25.27</v>
      </c>
      <c r="G626" s="94">
        <v>4700.22</v>
      </c>
      <c r="H626" s="94">
        <v>6696</v>
      </c>
      <c r="I626" s="84"/>
      <c r="J626" s="84"/>
      <c r="K626" s="84"/>
      <c r="L626" s="119"/>
      <c r="M626" s="119"/>
      <c r="N626" s="119"/>
      <c r="O626" s="119"/>
      <c r="P626" s="179">
        <v>4800</v>
      </c>
      <c r="Q626" s="38"/>
      <c r="R626" s="75"/>
      <c r="S626" s="51"/>
    </row>
    <row r="627" spans="1:19" ht="45.75" customHeight="1" x14ac:dyDescent="0.25">
      <c r="A627" s="18"/>
      <c r="B627" s="122"/>
      <c r="C627" s="172" t="s">
        <v>52</v>
      </c>
      <c r="D627" s="100" t="s">
        <v>32</v>
      </c>
      <c r="E627" s="89">
        <f>SUM(E625:E626)</f>
        <v>3710</v>
      </c>
      <c r="F627" s="87"/>
      <c r="G627" s="87">
        <f>SUM(G625:G626)</f>
        <v>45387.42</v>
      </c>
      <c r="H627" s="87">
        <f t="shared" ref="H627" si="222">SUM(H625:H626)</f>
        <v>84194</v>
      </c>
      <c r="I627" s="87"/>
      <c r="J627" s="87"/>
      <c r="K627" s="87"/>
      <c r="L627" s="122"/>
      <c r="M627" s="122"/>
      <c r="N627" s="122"/>
      <c r="O627" s="122"/>
      <c r="P627" s="185">
        <f>SUM(P625:P626)</f>
        <v>74354</v>
      </c>
      <c r="Q627" s="76"/>
      <c r="R627" s="77"/>
      <c r="S627" s="50"/>
    </row>
    <row r="628" spans="1:19" s="2" customFormat="1" ht="45.75" customHeight="1" x14ac:dyDescent="0.25">
      <c r="A628" s="20"/>
      <c r="B628" s="129"/>
      <c r="C628" s="226" t="s">
        <v>52</v>
      </c>
      <c r="D628" s="104"/>
      <c r="E628" s="93">
        <v>0</v>
      </c>
      <c r="F628" s="94"/>
      <c r="G628" s="94"/>
      <c r="H628" s="94"/>
      <c r="I628" s="94"/>
      <c r="J628" s="94"/>
      <c r="K628" s="94"/>
      <c r="L628" s="129"/>
      <c r="M628" s="129"/>
      <c r="N628" s="129"/>
      <c r="O628" s="129"/>
      <c r="P628" s="225">
        <v>8400</v>
      </c>
      <c r="Q628" s="73"/>
      <c r="R628" s="73"/>
      <c r="S628" s="47"/>
    </row>
    <row r="629" spans="1:19" s="2" customFormat="1" ht="45.75" customHeight="1" x14ac:dyDescent="0.25">
      <c r="A629" s="18"/>
      <c r="B629" s="122"/>
      <c r="C629" s="224" t="s">
        <v>52</v>
      </c>
      <c r="D629" s="100" t="s">
        <v>32</v>
      </c>
      <c r="E629" s="89">
        <v>3710</v>
      </c>
      <c r="F629" s="87"/>
      <c r="G629" s="87">
        <v>45387.42</v>
      </c>
      <c r="H629" s="87">
        <v>84194</v>
      </c>
      <c r="I629" s="87"/>
      <c r="J629" s="87"/>
      <c r="K629" s="87"/>
      <c r="L629" s="122"/>
      <c r="M629" s="122"/>
      <c r="N629" s="122"/>
      <c r="O629" s="122"/>
      <c r="P629" s="185">
        <f>P627+P628</f>
        <v>82754</v>
      </c>
      <c r="Q629" s="76"/>
      <c r="R629" s="76"/>
      <c r="S629" s="50"/>
    </row>
    <row r="630" spans="1:19" ht="35.25" customHeight="1" x14ac:dyDescent="0.25">
      <c r="A630" s="280" t="s">
        <v>62</v>
      </c>
      <c r="B630" s="281"/>
      <c r="C630" s="281"/>
      <c r="D630" s="281"/>
      <c r="E630" s="281"/>
      <c r="F630" s="281"/>
      <c r="G630" s="281"/>
      <c r="H630" s="281"/>
      <c r="I630" s="281"/>
      <c r="J630" s="281"/>
      <c r="K630" s="281"/>
      <c r="L630" s="281"/>
      <c r="M630" s="281"/>
      <c r="N630" s="281"/>
      <c r="O630" s="281"/>
      <c r="P630" s="281"/>
      <c r="Q630" s="281"/>
      <c r="R630" s="281"/>
      <c r="S630" s="282"/>
    </row>
    <row r="631" spans="1:19" x14ac:dyDescent="0.25">
      <c r="G631" s="192"/>
      <c r="H631" s="192"/>
    </row>
    <row r="632" spans="1:19" x14ac:dyDescent="0.25">
      <c r="G632" s="193"/>
      <c r="H632" s="193"/>
    </row>
    <row r="633" spans="1:19" x14ac:dyDescent="0.25">
      <c r="G633" s="193"/>
      <c r="H633" s="193"/>
    </row>
    <row r="634" spans="1:19" x14ac:dyDescent="0.25">
      <c r="G634" s="193"/>
      <c r="H634" s="193"/>
    </row>
    <row r="635" spans="1:19" x14ac:dyDescent="0.25">
      <c r="G635" s="193"/>
      <c r="H635" s="193"/>
    </row>
    <row r="636" spans="1:19" x14ac:dyDescent="0.25">
      <c r="G636" s="193"/>
      <c r="H636" s="193"/>
    </row>
    <row r="637" spans="1:19" x14ac:dyDescent="0.25">
      <c r="G637" s="193"/>
      <c r="H637" s="193"/>
    </row>
    <row r="638" spans="1:19" x14ac:dyDescent="0.25">
      <c r="G638" s="193"/>
      <c r="H638" s="193"/>
    </row>
    <row r="639" spans="1:19" x14ac:dyDescent="0.25">
      <c r="G639" s="193"/>
      <c r="H639" s="193"/>
    </row>
    <row r="640" spans="1:19" x14ac:dyDescent="0.25">
      <c r="G640" s="193"/>
      <c r="H640" s="193"/>
    </row>
    <row r="641" spans="7:8" x14ac:dyDescent="0.25">
      <c r="G641" s="193"/>
      <c r="H641" s="193"/>
    </row>
    <row r="642" spans="7:8" x14ac:dyDescent="0.25">
      <c r="G642" s="193"/>
      <c r="H642" s="193"/>
    </row>
    <row r="643" spans="7:8" x14ac:dyDescent="0.25">
      <c r="G643" s="193"/>
      <c r="H643" s="193"/>
    </row>
    <row r="644" spans="7:8" x14ac:dyDescent="0.25">
      <c r="G644" s="193"/>
      <c r="H644" s="193"/>
    </row>
    <row r="645" spans="7:8" x14ac:dyDescent="0.25">
      <c r="G645" s="193"/>
      <c r="H645" s="193"/>
    </row>
    <row r="646" spans="7:8" x14ac:dyDescent="0.25">
      <c r="G646" s="193"/>
      <c r="H646" s="193"/>
    </row>
    <row r="647" spans="7:8" x14ac:dyDescent="0.25">
      <c r="G647" s="193"/>
      <c r="H647" s="193"/>
    </row>
    <row r="648" spans="7:8" x14ac:dyDescent="0.25">
      <c r="G648" s="193"/>
      <c r="H648" s="193"/>
    </row>
    <row r="649" spans="7:8" x14ac:dyDescent="0.25">
      <c r="G649" s="193"/>
      <c r="H649" s="193"/>
    </row>
    <row r="650" spans="7:8" x14ac:dyDescent="0.25">
      <c r="G650" s="193"/>
      <c r="H650" s="193"/>
    </row>
    <row r="651" spans="7:8" x14ac:dyDescent="0.25">
      <c r="G651" s="193"/>
      <c r="H651" s="193"/>
    </row>
    <row r="652" spans="7:8" x14ac:dyDescent="0.25">
      <c r="G652" s="193"/>
      <c r="H652" s="193"/>
    </row>
    <row r="653" spans="7:8" x14ac:dyDescent="0.25">
      <c r="G653" s="193"/>
      <c r="H653" s="193"/>
    </row>
    <row r="654" spans="7:8" x14ac:dyDescent="0.25">
      <c r="G654" s="193"/>
      <c r="H654" s="193"/>
    </row>
    <row r="655" spans="7:8" x14ac:dyDescent="0.25">
      <c r="G655" s="193"/>
      <c r="H655" s="193"/>
    </row>
    <row r="656" spans="7:8" x14ac:dyDescent="0.25">
      <c r="G656" s="193"/>
      <c r="H656" s="193"/>
    </row>
    <row r="657" spans="7:8" x14ac:dyDescent="0.25">
      <c r="G657" s="193"/>
      <c r="H657" s="193"/>
    </row>
    <row r="658" spans="7:8" x14ac:dyDescent="0.25">
      <c r="G658" s="193"/>
      <c r="H658" s="193"/>
    </row>
    <row r="659" spans="7:8" x14ac:dyDescent="0.25">
      <c r="G659" s="193"/>
      <c r="H659" s="193"/>
    </row>
    <row r="660" spans="7:8" x14ac:dyDescent="0.25">
      <c r="G660" s="193"/>
      <c r="H660" s="193"/>
    </row>
    <row r="661" spans="7:8" x14ac:dyDescent="0.25">
      <c r="G661" s="193"/>
      <c r="H661" s="193"/>
    </row>
    <row r="662" spans="7:8" x14ac:dyDescent="0.25">
      <c r="G662" s="193"/>
      <c r="H662" s="193"/>
    </row>
    <row r="663" spans="7:8" x14ac:dyDescent="0.25">
      <c r="G663" s="193"/>
      <c r="H663" s="193"/>
    </row>
    <row r="664" spans="7:8" x14ac:dyDescent="0.25">
      <c r="G664" s="193"/>
      <c r="H664" s="193"/>
    </row>
    <row r="665" spans="7:8" x14ac:dyDescent="0.25">
      <c r="G665" s="193"/>
      <c r="H665" s="193"/>
    </row>
    <row r="666" spans="7:8" x14ac:dyDescent="0.25">
      <c r="G666" s="193"/>
      <c r="H666" s="193"/>
    </row>
    <row r="667" spans="7:8" x14ac:dyDescent="0.25">
      <c r="G667" s="193"/>
      <c r="H667" s="193"/>
    </row>
    <row r="668" spans="7:8" x14ac:dyDescent="0.25">
      <c r="G668" s="193"/>
      <c r="H668" s="193"/>
    </row>
  </sheetData>
  <mergeCells count="24">
    <mergeCell ref="L84:M84"/>
    <mergeCell ref="L150:M150"/>
    <mergeCell ref="S228:S229"/>
    <mergeCell ref="A630:S630"/>
    <mergeCell ref="S3:S6"/>
    <mergeCell ref="G3:H5"/>
    <mergeCell ref="N3:N6"/>
    <mergeCell ref="O3:O6"/>
    <mergeCell ref="A1:S1"/>
    <mergeCell ref="E2:S2"/>
    <mergeCell ref="Q3:Q6"/>
    <mergeCell ref="R3:R6"/>
    <mergeCell ref="I3:I6"/>
    <mergeCell ref="J3:J6"/>
    <mergeCell ref="K3:K6"/>
    <mergeCell ref="L3:L6"/>
    <mergeCell ref="M3:M6"/>
    <mergeCell ref="C2:D2"/>
    <mergeCell ref="A3:A6"/>
    <mergeCell ref="B3:B6"/>
    <mergeCell ref="C3:C6"/>
    <mergeCell ref="P3:P6"/>
    <mergeCell ref="D3:E5"/>
    <mergeCell ref="F3:F6"/>
  </mergeCells>
  <pageMargins left="0.7" right="0.7" top="0.75" bottom="0.75" header="0.3" footer="0.3"/>
  <pageSetup paperSize="9" orientation="landscape" verticalDpi="300" r:id="rId1"/>
  <ignoredErrors>
    <ignoredError sqref="P115 P194 P270 P393 P452 P512 E169 E45 H122 G122 P204 E124 H115 P627 P144" formulaRange="1"/>
    <ignoredError sqref="G169 G172 G175 G178 G182 G185 G188 G191 G194 G254:G258 G259 G264:G265 G266:G271 G313:G321 G326:G332 G375:G376 G377:G394 G433:G434 G435:G441 G446:G447 G448:G449 G450:G453 G493:G501 G506:G512 G555:G563 G568:G571 G572:G574 H335 G45 G116:G117 G38 G29 G35 G204:H204 G457:H457 G398:H398 G338:H338 G276:H276 G580:H580 G125:H125 G123:H124 G51:H51 G126:H126 G277:H278 G339:G341 H339:H341 G399:H399 G458:H458 G520:H520 G581:H582 G400:H400 G459:H459 G207 G460:H460 G401:H402 G279:H279 G521:H521 G583:H583 G403:H403 G58 G131:G132 H132 G589:H589 G527:H527 G404:H404 G588 G526 G465:G476 G405:G416 G346:G350 G284:G288 G214 G217:H217 H285:H288 H347:H350 H406:H412 H466:H472 H137 G61:H61 H66 G528:H529 G590:H591 H220 G530:H530 G592:H592 G293:G294 H224 G597:G600 G535:G538 G355:G358 G73 G142:G143 G76 G144:G145 G230 H358 H416 H476 H538 G478:H478 H600 G360:H360 G418:H418 G298 G150:H150 G540:H540 G602:H602 G85 G419:H420 G479:H480 G542:H542 G544:H544 H242 H241 G304:I304 J304 G366:J366 G424:J424 H484:J484 G546:J546 G608:J608 G541:H541 G482:H482 H422 G4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Petq Pancheva</cp:lastModifiedBy>
  <cp:lastPrinted>2017-10-27T10:14:04Z</cp:lastPrinted>
  <dcterms:created xsi:type="dcterms:W3CDTF">2017-02-08T09:35:09Z</dcterms:created>
  <dcterms:modified xsi:type="dcterms:W3CDTF">2022-02-15T12:23:25Z</dcterms:modified>
</cp:coreProperties>
</file>